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xr:revisionPtr revIDLastSave="0" documentId="8_{8C3401DA-4A7B-40B5-9762-5CBD8C573D6A}" xr6:coauthVersionLast="47" xr6:coauthVersionMax="47" xr10:uidLastSave="{00000000-0000-0000-0000-000000000000}"/>
  <bookViews>
    <workbookView xWindow="0" yWindow="680" windowWidth="30240" windowHeight="17740" activeTab="3" xr2:uid="{00000000-000D-0000-FFFF-FFFF00000000}"/>
  </bookViews>
  <sheets>
    <sheet name="Atomic_Data" sheetId="1" r:id="rId1"/>
    <sheet name="Financial_Performance" sheetId="2" r:id="rId2"/>
    <sheet name="Valuation_Deal_Math" sheetId="3" r:id="rId3"/>
    <sheet name="Metric_Lineage" sheetId="4" r:id="rId4"/>
  </sheets>
  <definedNames>
    <definedName name="Active_Patent_Families">Atomic_Data!#REF!</definedName>
    <definedName name="Active_Patent_Families_High">Atomic_Data!#REF!</definedName>
    <definedName name="Active_Patent_Families_Low">Atomic_Data!#REF!</definedName>
    <definedName name="AP_Balance_t">Atomic_Data!$D$2</definedName>
    <definedName name="AP_Balance_t_High">Atomic_Data!$F$2</definedName>
    <definedName name="AP_Balance_t_Low">Atomic_Data!$E$2</definedName>
    <definedName name="AP_Begin">Atomic_Data!$D$3</definedName>
    <definedName name="AP_Begin_High">Atomic_Data!$F$3</definedName>
    <definedName name="AP_Begin_Low">Atomic_Data!$E$3</definedName>
    <definedName name="AP_End">Atomic_Data!$D$4</definedName>
    <definedName name="AP_End_High">Atomic_Data!$F$4</definedName>
    <definedName name="AP_End_Low">Atomic_Data!$E$4</definedName>
    <definedName name="Appraisal_Cost_t">Atomic_Data!#REF!</definedName>
    <definedName name="Appraisal_Cost_t_High">Atomic_Data!#REF!</definedName>
    <definedName name="Appraisal_Cost_t_Low">Atomic_Data!#REF!</definedName>
    <definedName name="AR_Balance_t">Atomic_Data!$D$5</definedName>
    <definedName name="AR_Balance_t_High">Atomic_Data!$F$5</definedName>
    <definedName name="AR_Balance_t_Low">Atomic_Data!$E$5</definedName>
    <definedName name="AR_Begin">Atomic_Data!$D$6</definedName>
    <definedName name="AR_Begin_High">Atomic_Data!$F$6</definedName>
    <definedName name="AR_Begin_Low">Atomic_Data!$E$6</definedName>
    <definedName name="AR_End">Atomic_Data!$D$7</definedName>
    <definedName name="AR_End_High">Atomic_Data!$F$7</definedName>
    <definedName name="AR_End_Low">Atomic_Data!$E$7</definedName>
    <definedName name="ASP_t">Atomic_Data!#REF!</definedName>
    <definedName name="ASP_t_High">Atomic_Data!#REF!</definedName>
    <definedName name="ASP_t_Low">Atomic_Data!#REF!</definedName>
    <definedName name="ASP_t_minus_1">Atomic_Data!#REF!</definedName>
    <definedName name="ASP_t_minus_1_High">Atomic_Data!#REF!</definedName>
    <definedName name="ASP_t_minus_1_Low">Atomic_Data!#REF!</definedName>
    <definedName name="Average_Inventory_t">Atomic_Data!#REF!</definedName>
    <definedName name="Average_Inventory_t_High">Atomic_Data!#REF!</definedName>
    <definedName name="Average_Inventory_t_Low">Atomic_Data!#REF!</definedName>
    <definedName name="Average_Total_Assets">Atomic_Data!#REF!</definedName>
    <definedName name="Average_Total_Assets_High">Atomic_Data!#REF!</definedName>
    <definedName name="Average_Total_Assets_Low">Atomic_Data!#REF!</definedName>
    <definedName name="Avg_Case_Materiality_USD">Atomic_Data!#REF!</definedName>
    <definedName name="Avg_Case_Materiality_USD_High">Atomic_Data!#REF!</definedName>
    <definedName name="Avg_Case_Materiality_USD_Low">Atomic_Data!#REF!</definedName>
    <definedName name="BOM_Items_EOLe24mo">Atomic_Data!#REF!</definedName>
    <definedName name="BOM_Items_EOLe24mo_High">Atomic_Data!#REF!</definedName>
    <definedName name="BOM_Items_EOLe24mo_Low">Atomic_Data!#REF!</definedName>
    <definedName name="BOM_Items_Total">Atomic_Data!$D$8</definedName>
    <definedName name="BOM_Items_Total_High">Atomic_Data!$F$8</definedName>
    <definedName name="BOM_Items_Total_Low">Atomic_Data!$E$8</definedName>
    <definedName name="Capex_t">Atomic_Data!#REF!</definedName>
    <definedName name="Capex_t_High">Atomic_Data!#REF!</definedName>
    <definedName name="Capex_t_Low">Atomic_Data!#REF!</definedName>
    <definedName name="Certifications_Met">Atomic_Data!#REF!</definedName>
    <definedName name="Certifications_Met_High">Atomic_Data!#REF!</definedName>
    <definedName name="Certifications_Met_Low">Atomic_Data!#REF!</definedName>
    <definedName name="Certifications_Relevant_Total">Atomic_Data!#REF!</definedName>
    <definedName name="Certifications_Relevant_Total_High">Atomic_Data!#REF!</definedName>
    <definedName name="Certifications_Relevant_Total_Low">Atomic_Data!#REF!</definedName>
    <definedName name="CFO_t">Atomic_Data!$D$9</definedName>
    <definedName name="CFO_t_High">Atomic_Data!$F$9</definedName>
    <definedName name="CFO_t_Low">Atomic_Data!$E$9</definedName>
    <definedName name="Churned_Recurring_Rev_t">Atomic_Data!$D$11</definedName>
    <definedName name="Churned_Recurring_Rev_t_High">Atomic_Data!$F$11</definedName>
    <definedName name="Churned_Recurring_Rev_t_Low">Atomic_Data!$E$11</definedName>
    <definedName name="COGS_t">Atomic_Data!$D$10</definedName>
    <definedName name="COGS_t_High">Atomic_Data!$F$10</definedName>
    <definedName name="COGS_t_Low">Atomic_Data!$E$10</definedName>
    <definedName name="Cohort_Recurring_Rev_t">Atomic_Data!$D$12</definedName>
    <definedName name="Cohort_Recurring_Rev_t_High">Atomic_Data!$F$12</definedName>
    <definedName name="Cohort_Recurring_Rev_t_Low">Atomic_Data!$E$12</definedName>
    <definedName name="Cohort_Recurring_Rev_t_minus_1">Atomic_Data!$D$13</definedName>
    <definedName name="Cohort_Recurring_Rev_t_minus_1_High">Atomic_Data!$F$13</definedName>
    <definedName name="Cohort_Recurring_Rev_t_minus_1_Low">Atomic_Data!$E$13</definedName>
    <definedName name="Compliance_Costs_t">Atomic_Data!$D$14</definedName>
    <definedName name="Compliance_Costs_t_High">Atomic_Data!$F$14</definedName>
    <definedName name="Compliance_Costs_t_Low">Atomic_Data!$E$14</definedName>
    <definedName name="Consumables_Revenue_t">Atomic_Data!$D$15</definedName>
    <definedName name="Consumables_Revenue_t_High">Atomic_Data!$F$15</definedName>
    <definedName name="Consumables_Revenue_t_Low">Atomic_Data!$E$15</definedName>
    <definedName name="Cost_of_Debt">Atomic_Data!$D$16</definedName>
    <definedName name="Cost_of_Debt_High">Atomic_Data!$F$16</definedName>
    <definedName name="Cost_of_Debt_Low">Atomic_Data!$E$16</definedName>
    <definedName name="Cost_of_Equity">Atomic_Data!$D$17</definedName>
    <definedName name="Cost_of_Equity_High">Atomic_Data!$F$17</definedName>
    <definedName name="Cost_of_Equity_Low">Atomic_Data!$E$17</definedName>
    <definedName name="Credit_Sales_t">Atomic_Data!$D$18</definedName>
    <definedName name="Credit_Sales_t_High">Atomic_Data!$F$18</definedName>
    <definedName name="Credit_Sales_t_Low">Atomic_Data!$E$18</definedName>
    <definedName name="DandA_t">Atomic_Data!$D$20</definedName>
    <definedName name="DandA_t_High">Atomic_Data!$F$20</definedName>
    <definedName name="DandA_t_Low">Atomic_Data!$E$20</definedName>
    <definedName name="Days_in_Period">Atomic_Data!$D$21</definedName>
    <definedName name="Days_in_Period_High">Atomic_Data!$F$21</definedName>
    <definedName name="Days_in_Period_Low">Atomic_Data!$E$21</definedName>
    <definedName name="Debt_Weight">Atomic_Data!$D$22</definedName>
    <definedName name="Debt_Weight_High">Atomic_Data!$F$22</definedName>
    <definedName name="Debt_Weight_Low">Atomic_Data!$E$22</definedName>
    <definedName name="DIO_days_">Atomic_Data!$D$19</definedName>
    <definedName name="DIO_days__High">Atomic_Data!$F$19</definedName>
    <definedName name="DIO_days__Low">Atomic_Data!$E$19</definedName>
    <definedName name="Downtime_min_t">Atomic_Data!#REF!</definedName>
    <definedName name="Downtime_min_t_High">Atomic_Data!#REF!</definedName>
    <definedName name="Downtime_min_t_Low">Atomic_Data!#REF!</definedName>
    <definedName name="DPO_days_">Atomic_Data!#REF!</definedName>
    <definedName name="DPO_days__High">Atomic_Data!#REF!</definedName>
    <definedName name="DPO_days__Low">Atomic_Data!#REF!</definedName>
    <definedName name="DSO_days_">Atomic_Data!#REF!</definedName>
    <definedName name="DSO_days__High">Atomic_Data!#REF!</definedName>
    <definedName name="DSO_days__Low">Atomic_Data!#REF!</definedName>
    <definedName name="Dual_Sourced_BOM_Items">Atomic_Data!#REF!</definedName>
    <definedName name="Dual_Sourced_BOM_Items_High">Atomic_Data!#REF!</definedName>
    <definedName name="Dual_Sourced_BOM_Items_Low">Atomic_Data!#REF!</definedName>
    <definedName name="EBIT_t">Atomic_Data!#REF!</definedName>
    <definedName name="EBIT_t_High">Atomic_Data!#REF!</definedName>
    <definedName name="EBIT_t_Low">Atomic_Data!#REF!</definedName>
    <definedName name="Enterprise_Value">Atomic_Data!#REF!</definedName>
    <definedName name="Enterprise_Value_High">Atomic_Data!#REF!</definedName>
    <definedName name="Enterprise_Value_Low">Atomic_Data!#REF!</definedName>
    <definedName name="Equity_Weight">Atomic_Data!#REF!</definedName>
    <definedName name="Equity_Weight_High">Atomic_Data!#REF!</definedName>
    <definedName name="Equity_Weight_Low">Atomic_Data!#REF!</definedName>
    <definedName name="External_Failure_Cost_t">Atomic_Data!#REF!</definedName>
    <definedName name="External_Failure_Cost_t_High">Atomic_Data!#REF!</definedName>
    <definedName name="External_Failure_Cost_t_Low">Atomic_Data!#REF!</definedName>
    <definedName name="Failures_12mo">Atomic_Data!#REF!</definedName>
    <definedName name="Failures_12mo_High">Atomic_Data!#REF!</definedName>
    <definedName name="Failures_12mo_Low">Atomic_Data!#REF!</definedName>
    <definedName name="First_Pass_Good_Units_t">Atomic_Data!$D$25</definedName>
    <definedName name="First_Pass_Good_Units_t_High">Atomic_Data!$F$25</definedName>
    <definedName name="First_Pass_Good_Units_t_Low">Atomic_Data!$E$25</definedName>
    <definedName name="First_Visit_Fixes_12mo">Atomic_Data!#REF!</definedName>
    <definedName name="First_Visit_Fixes_12mo_High">Atomic_Data!#REF!</definedName>
    <definedName name="First_Visit_Fixes_12mo_Low">Atomic_Data!#REF!</definedName>
    <definedName name="Forward_Citations">Atomic_Data!#REF!</definedName>
    <definedName name="Forward_Citations_High">Atomic_Data!#REF!</definedName>
    <definedName name="Forward_Citations_Low">Atomic_Data!#REF!</definedName>
    <definedName name="Fragile_Supplier_Spend_t">Atomic_Data!#REF!</definedName>
    <definedName name="Fragile_Supplier_Spend_t_High">Atomic_Data!#REF!</definedName>
    <definedName name="Fragile_Supplier_Spend_t_Low">Atomic_Data!#REF!</definedName>
    <definedName name="Good_Output_Units_t">Atomic_Data!#REF!</definedName>
    <definedName name="Good_Output_Units_t_High">Atomic_Data!#REF!</definedName>
    <definedName name="Good_Output_Units_t_Low">Atomic_Data!#REF!</definedName>
    <definedName name="Grants_from_Pending">Atomic_Data!#REF!</definedName>
    <definedName name="Grants_from_Pending_High">Atomic_Data!#REF!</definedName>
    <definedName name="Grants_from_Pending_Low">Atomic_Data!#REF!</definedName>
    <definedName name="Ideal_Cycle_Time_min_per_unit">Atomic_Data!#REF!</definedName>
    <definedName name="Ideal_Cycle_Time_min_per_unit_High">Atomic_Data!#REF!</definedName>
    <definedName name="Ideal_Cycle_Time_min_per_unit_Low">Atomic_Data!#REF!</definedName>
    <definedName name="Incidents_12mo">Atomic_Data!#REF!</definedName>
    <definedName name="Incidents_12mo_High">Atomic_Data!#REF!</definedName>
    <definedName name="Incidents_12mo_Low">Atomic_Data!#REF!</definedName>
    <definedName name="Installed_Base_Active_Units">Atomic_Data!#REF!</definedName>
    <definedName name="Installed_Base_Active_Units_High">Atomic_Data!#REF!</definedName>
    <definedName name="Installed_Base_Active_Units_Low">Atomic_Data!#REF!</definedName>
    <definedName name="Intangibles_Net">Atomic_Data!#REF!</definedName>
    <definedName name="Intangibles_Net_High">Atomic_Data!#REF!</definedName>
    <definedName name="Intangibles_Net_Low">Atomic_Data!#REF!</definedName>
    <definedName name="Internal_Failure_Cost_t">Atomic_Data!#REF!</definedName>
    <definedName name="Internal_Failure_Cost_t_High">Atomic_Data!#REF!</definedName>
    <definedName name="Internal_Failure_Cost_t_Low">Atomic_Data!#REF!</definedName>
    <definedName name="Inventory_Balance_t">Atomic_Data!$D$26</definedName>
    <definedName name="Inventory_Balance_t_High">Atomic_Data!$F$26</definedName>
    <definedName name="Inventory_Balance_t_Low">Atomic_Data!$E$26</definedName>
    <definedName name="Inventory_Begin">Atomic_Data!#REF!</definedName>
    <definedName name="Inventory_Begin_High">Atomic_Data!#REF!</definedName>
    <definedName name="Inventory_Begin_Low">Atomic_Data!#REF!</definedName>
    <definedName name="Inventory_End">Atomic_Data!#REF!</definedName>
    <definedName name="Inventory_End_High">Atomic_Data!#REF!</definedName>
    <definedName name="Inventory_End_Low">Atomic_Data!#REF!</definedName>
    <definedName name="Jurisdictions_With_Coverage">Atomic_Data!#REF!</definedName>
    <definedName name="Jurisdictions_With_Coverage_High">Atomic_Data!#REF!</definedName>
    <definedName name="Jurisdictions_With_Coverage_Low">Atomic_Data!#REF!</definedName>
    <definedName name="Licensed_Machines_Active">Atomic_Data!#REF!</definedName>
    <definedName name="Licensed_Machines_Active_High">Atomic_Data!#REF!</definedName>
    <definedName name="Licensed_Machines_Active_Low">Atomic_Data!#REF!</definedName>
    <definedName name="Major_SW_Releases_per_Year">Atomic_Data!#REF!</definedName>
    <definedName name="Major_SW_Releases_per_Year_High">Atomic_Data!#REF!</definedName>
    <definedName name="Major_SW_Releases_per_Year_Low">Atomic_Data!#REF!</definedName>
    <definedName name="NPI_Releases_per_Year">Atomic_Data!#REF!</definedName>
    <definedName name="NPI_Releases_per_Year_High">Atomic_Data!#REF!</definedName>
    <definedName name="NPI_Releases_per_Year_Low">Atomic_Data!#REF!</definedName>
    <definedName name="NPI_Revenue_t">Atomic_Data!#REF!</definedName>
    <definedName name="NPI_Revenue_t_High">Atomic_Data!#REF!</definedName>
    <definedName name="NPI_Revenue_t_Low">Atomic_Data!#REF!</definedName>
    <definedName name="On_Time_Shipments_t">Atomic_Data!#REF!</definedName>
    <definedName name="On_Time_Shipments_t_High">Atomic_Data!#REF!</definedName>
    <definedName name="On_Time_Shipments_t_Low">Atomic_Data!#REF!</definedName>
    <definedName name="Open_Critical_Vulns_gt30d">Atomic_Data!#REF!</definedName>
    <definedName name="Open_Critical_Vulns_gt30d_High">Atomic_Data!#REF!</definedName>
    <definedName name="Open_Critical_Vulns_gt30d_Low">Atomic_Data!#REF!</definedName>
    <definedName name="Open_Legal_IP_Cases">Atomic_Data!#REF!</definedName>
    <definedName name="Open_Legal_IP_Cases_High">Atomic_Data!#REF!</definedName>
    <definedName name="Open_Legal_IP_Cases_Low">Atomic_Data!#REF!</definedName>
    <definedName name="Operating_Hours_12mo">Atomic_Data!$D$27</definedName>
    <definedName name="Operating_Hours_12mo_High">Atomic_Data!$F$27</definedName>
    <definedName name="Operating_Hours_12mo_Low">Atomic_Data!$E$27</definedName>
    <definedName name="Orders_Booked_t">Atomic_Data!$D$28</definedName>
    <definedName name="Orders_Booked_t_High">Atomic_Data!$F$28</definedName>
    <definedName name="Orders_Booked_t_Low">Atomic_Data!$E$28</definedName>
    <definedName name="Penalty_Average_Amount_USD">Atomic_Data!#REF!</definedName>
    <definedName name="Penalty_Average_Amount_USD_High">Atomic_Data!#REF!</definedName>
    <definedName name="Penalty_Average_Amount_USD_Low">Atomic_Data!#REF!</definedName>
    <definedName name="Penalty_Probability">Atomic_Data!#REF!</definedName>
    <definedName name="Penalty_Probability_High">Atomic_Data!#REF!</definedName>
    <definedName name="Penalty_Probability_Low">Atomic_Data!#REF!</definedName>
    <definedName name="Pending_Applications">Atomic_Data!#REF!</definedName>
    <definedName name="Pending_Applications_High">Atomic_Data!#REF!</definedName>
    <definedName name="Pending_Applications_Low">Atomic_Data!#REF!</definedName>
    <definedName name="Performance_Benchmark_Score">Atomic_Data!#REF!</definedName>
    <definedName name="Performance_Benchmark_Score_High">Atomic_Data!#REF!</definedName>
    <definedName name="Performance_Benchmark_Score_Low">Atomic_Data!#REF!</definedName>
    <definedName name="Perpetual_Growth_Rate_g">Atomic_Data!#REF!</definedName>
    <definedName name="Perpetual_Growth_Rate_g_High">Atomic_Data!#REF!</definedName>
    <definedName name="Perpetual_Growth_Rate_g_Low">Atomic_Data!#REF!</definedName>
    <definedName name="Planned_Time_min_t">Atomic_Data!#REF!</definedName>
    <definedName name="Planned_Time_min_t_High">Atomic_Data!#REF!</definedName>
    <definedName name="Planned_Time_min_t_Low">Atomic_Data!#REF!</definedName>
    <definedName name="PPandE_Net">Atomic_Data!$D$29</definedName>
    <definedName name="PPandE_Net_High">Atomic_Data!$F$29</definedName>
    <definedName name="PPandE_Net_Low">Atomic_Data!$E$29</definedName>
    <definedName name="Prevention_Cost_t">Atomic_Data!$D$30</definedName>
    <definedName name="Prevention_Cost_t_High">Atomic_Data!$F$30</definedName>
    <definedName name="Prevention_Cost_t_Low">Atomic_Data!$E$30</definedName>
    <definedName name="R_and_D_Expense_t">Atomic_Data!#REF!</definedName>
    <definedName name="R_and_D_Expense_t_High">Atomic_Data!#REF!</definedName>
    <definedName name="R_and_D_Expense_t_Low">Atomic_Data!#REF!</definedName>
    <definedName name="Recurring_Service_SW_Consumables_t">Atomic_Data!#REF!</definedName>
    <definedName name="Recurring_Service_SW_Consumables_t_High">Atomic_Data!#REF!</definedName>
    <definedName name="Recurring_Service_SW_Consumables_t_Low">Atomic_Data!#REF!</definedName>
    <definedName name="Refresh_Events_Per_Year">Atomic_Data!#REF!</definedName>
    <definedName name="Refresh_Events_Per_Year_High">Atomic_Data!#REF!</definedName>
    <definedName name="Refresh_Events_Per_Year_Low">Atomic_Data!#REF!</definedName>
    <definedName name="Repair_Hours_Total_12mo">Atomic_Data!#REF!</definedName>
    <definedName name="Repair_Hours_Total_12mo_High">Atomic_Data!#REF!</definedName>
    <definedName name="Repair_Hours_Total_12mo_Low">Atomic_Data!#REF!</definedName>
    <definedName name="Revenue_High_Risk_Regions_t">Atomic_Data!#REF!</definedName>
    <definedName name="Revenue_High_Risk_Regions_t_High">Atomic_Data!#REF!</definedName>
    <definedName name="Revenue_High_Risk_Regions_t_Low">Atomic_Data!#REF!</definedName>
    <definedName name="Revenue_t">Atomic_Data!#REF!</definedName>
    <definedName name="Revenue_t_High">Atomic_Data!#REF!</definedName>
    <definedName name="Revenue_t_Low">Atomic_Data!#REF!</definedName>
    <definedName name="Revenue_t_minus_1">Atomic_Data!#REF!</definedName>
    <definedName name="Revenue_t_minus_1_High">Atomic_Data!#REF!</definedName>
    <definedName name="Revenue_t_minus_1_Low">Atomic_Data!#REF!</definedName>
    <definedName name="Revenue_t_minus_3">Atomic_Data!#REF!</definedName>
    <definedName name="Revenue_t_minus_3_High">Atomic_Data!#REF!</definedName>
    <definedName name="Revenue_t_minus_3_Low">Atomic_Data!#REF!</definedName>
    <definedName name="Scrap_Quantity_t">Atomic_Data!$D$32</definedName>
    <definedName name="Scrap_Quantity_t_High">Atomic_Data!$F$32</definedName>
    <definedName name="Scrap_Quantity_t_Low">Atomic_Data!$E$32</definedName>
    <definedName name="Service_Calls_12mo">Atomic_Data!$D$33</definedName>
    <definedName name="Service_Calls_12mo_High">Atomic_Data!$F$33</definedName>
    <definedName name="Service_Calls_12mo_Low">Atomic_Data!$E$33</definedName>
    <definedName name="Service_Revenue_t">Atomic_Data!#REF!</definedName>
    <definedName name="Service_Revenue_t_High">Atomic_Data!#REF!</definedName>
    <definedName name="Service_Revenue_t_Low">Atomic_Data!#REF!</definedName>
    <definedName name="SW_Reused_Components">Atomic_Data!$D$31</definedName>
    <definedName name="SW_Reused_Components_High">Atomic_Data!$F$31</definedName>
    <definedName name="SW_Reused_Components_Low">Atomic_Data!$E$31</definedName>
    <definedName name="SW_Total_Components">Atomic_Data!#REF!</definedName>
    <definedName name="SW_Total_Components_High">Atomic_Data!#REF!</definedName>
    <definedName name="SW_Total_Components_Low">Atomic_Data!#REF!</definedName>
    <definedName name="TAM_Value_USD">Atomic_Data!#REF!</definedName>
    <definedName name="TAM_Value_USD_High">Atomic_Data!#REF!</definedName>
    <definedName name="TAM_Value_USD_Low">Atomic_Data!#REF!</definedName>
    <definedName name="Target_Jurisdictions_Count">Atomic_Data!#REF!</definedName>
    <definedName name="Target_Jurisdictions_Count_High">Atomic_Data!#REF!</definedName>
    <definedName name="Target_Jurisdictions_Count_Low">Atomic_Data!#REF!</definedName>
    <definedName name="Tax_Rate">Atomic_Data!#REF!</definedName>
    <definedName name="Tax_Rate_High">Atomic_Data!#REF!</definedName>
    <definedName name="Tax_Rate_Low">Atomic_Data!#REF!</definedName>
    <definedName name="Top1_Customer_Revenue_t">Atomic_Data!#REF!</definedName>
    <definedName name="Top1_Customer_Revenue_t_High">Atomic_Data!#REF!</definedName>
    <definedName name="Top1_Customer_Revenue_t_Low">Atomic_Data!#REF!</definedName>
    <definedName name="Top10_Customer_Revenue_t">Atomic_Data!#REF!</definedName>
    <definedName name="Top10_Customer_Revenue_t_High">Atomic_Data!#REF!</definedName>
    <definedName name="Top10_Customer_Revenue_t_Low">Atomic_Data!#REF!</definedName>
    <definedName name="Top5_Customer_Revenue_t">Atomic_Data!#REF!</definedName>
    <definedName name="Top5_Customer_Revenue_t_High">Atomic_Data!#REF!</definedName>
    <definedName name="Top5_Customer_Revenue_t_Low">Atomic_Data!#REF!</definedName>
    <definedName name="Top5_Supplier_Spend_t">Atomic_Data!#REF!</definedName>
    <definedName name="Top5_Supplier_Spend_t_High">Atomic_Data!#REF!</definedName>
    <definedName name="Top5_Supplier_Spend_t_Low">Atomic_Data!#REF!</definedName>
    <definedName name="Top50_Total_Spend">Atomic_Data!#REF!</definedName>
    <definedName name="Top50_Total_Spend_High">Atomic_Data!#REF!</definedName>
    <definedName name="Top50_Total_Spend_Low">Atomic_Data!#REF!</definedName>
    <definedName name="Top50_Vendor_Revenue">Atomic_Data!#REF!</definedName>
    <definedName name="Top50_Vendor_Revenue_High">Atomic_Data!#REF!</definedName>
    <definedName name="Top50_Vendor_Revenue_Low">Atomic_Data!#REF!</definedName>
    <definedName name="Total_Material_Used_t">Atomic_Data!#REF!</definedName>
    <definedName name="Total_Material_Used_t_High">Atomic_Data!#REF!</definedName>
    <definedName name="Total_Material_Used_t_Low">Atomic_Data!#REF!</definedName>
    <definedName name="Total_Output_Units_t">Atomic_Data!#REF!</definedName>
    <definedName name="Total_Output_Units_t_High">Atomic_Data!#REF!</definedName>
    <definedName name="Total_Output_Units_t_Low">Atomic_Data!#REF!</definedName>
    <definedName name="Total_Shipments_t">Atomic_Data!#REF!</definedName>
    <definedName name="Total_Shipments_t_High">Atomic_Data!#REF!</definedName>
    <definedName name="Total_Shipments_t_Low">Atomic_Data!#REF!</definedName>
    <definedName name="Total_Spend_Reachable">Atomic_Data!#REF!</definedName>
    <definedName name="Total_Spend_Reachable_High">Atomic_Data!#REF!</definedName>
    <definedName name="Total_Spend_Reachable_Low">Atomic_Data!#REF!</definedName>
    <definedName name="Total_Supplier_Spend_t">Atomic_Data!#REF!</definedName>
    <definedName name="Total_Supplier_Spend_t_High">Atomic_Data!#REF!</definedName>
    <definedName name="Total_Supplier_Spend_t_Low">Atomic_Data!#REF!</definedName>
    <definedName name="Units_Shipped_t">Atomic_Data!#REF!</definedName>
    <definedName name="Units_Shipped_t_High">Atomic_Data!#REF!</definedName>
    <definedName name="Units_Shipped_t_Low">Atomic_Data!#REF!</definedName>
    <definedName name="Units_Started_t">Atomic_Data!#REF!</definedName>
    <definedName name="Units_Started_t_High">Atomic_Data!#REF!</definedName>
    <definedName name="Units_Started_t_Low">Atomic_Data!#REF!</definedName>
    <definedName name="Vendor_Revenue_Reachable">Atomic_Data!#REF!</definedName>
    <definedName name="Vendor_Revenue_Reachable_High">Atomic_Data!#REF!</definedName>
    <definedName name="Vendor_Revenue_Reachable_Low">Atomic_Data!#REF!</definedName>
    <definedName name="WACC">Atomic_Data!#REF!</definedName>
    <definedName name="WACC_High">Atomic_Data!#REF!</definedName>
    <definedName name="WACC_Low">Atomic_Data!#REF!</definedName>
    <definedName name="Warranty_Claims_t">Atomic_Data!#REF!</definedName>
    <definedName name="Warranty_Claims_t_High">Atomic_Data!#REF!</definedName>
    <definedName name="Warranty_Claims_t_Low">Atomic_Data!#REF!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C2" i="2"/>
  <c r="B2" i="2"/>
  <c r="B6" i="3"/>
  <c r="B7" i="3" l="1"/>
  <c r="B5" i="2"/>
  <c r="B3" i="2"/>
  <c r="D3" i="2"/>
  <c r="C3" i="2"/>
  <c r="B3" i="3"/>
  <c r="B6" i="2"/>
  <c r="B4" i="2"/>
  <c r="C6" i="3"/>
  <c r="D6" i="3"/>
  <c r="B9" i="3"/>
  <c r="B8" i="3"/>
  <c r="C9" i="3"/>
  <c r="C8" i="3"/>
  <c r="D9" i="3"/>
  <c r="D8" i="3"/>
  <c r="C3" i="3" l="1"/>
  <c r="C6" i="2"/>
  <c r="C4" i="2"/>
  <c r="D3" i="3"/>
  <c r="D6" i="2"/>
  <c r="D4" i="2"/>
  <c r="B5" i="3"/>
  <c r="B4" i="3"/>
  <c r="B2" i="3"/>
  <c r="C5" i="3"/>
  <c r="C4" i="3"/>
  <c r="C2" i="3"/>
  <c r="D5" i="3"/>
  <c r="D4" i="3"/>
  <c r="D2" i="3"/>
  <c r="B8" i="2"/>
  <c r="C8" i="2"/>
  <c r="D8" i="2"/>
  <c r="C7" i="3"/>
  <c r="C5" i="2"/>
  <c r="D7" i="3"/>
  <c r="D5" i="2"/>
  <c r="B7" i="2"/>
  <c r="B9" i="2"/>
  <c r="C9" i="2" l="1"/>
  <c r="D9" i="2"/>
  <c r="C7" i="2"/>
  <c r="D7" i="2"/>
  <c r="D10" i="2"/>
  <c r="C10" i="2"/>
  <c r="B10" i="2"/>
</calcChain>
</file>

<file path=xl/sharedStrings.xml><?xml version="1.0" encoding="utf-8"?>
<sst xmlns="http://schemas.openxmlformats.org/spreadsheetml/2006/main" count="251" uniqueCount="178">
  <si>
    <t>Key</t>
  </si>
  <si>
    <t>Description</t>
  </si>
  <si>
    <t>Used_In</t>
  </si>
  <si>
    <t>Value</t>
  </si>
  <si>
    <t>Low_Estimate</t>
  </si>
  <si>
    <t>High_Estimate</t>
  </si>
  <si>
    <t>Source</t>
  </si>
  <si>
    <t>AP_Balance_t</t>
  </si>
  <si>
    <t>Accounts payable at period end (kept for legacy/alt CCC formulas).</t>
  </si>
  <si>
    <t>ROIC %</t>
  </si>
  <si>
    <t>COGS_t / 17.6 (Median Cost of Sales/Payables for 5-10MM RMA)</t>
  </si>
  <si>
    <t>AP_Begin</t>
  </si>
  <si>
    <t>Accounts payable balance at the beginning of the period.</t>
  </si>
  <si>
    <t>DPO (days)</t>
  </si>
  <si>
    <t>AP_Balance_t * .95 (industry standard for M&amp;A according to ChatGPT)</t>
  </si>
  <si>
    <t>AP_End</t>
  </si>
  <si>
    <t>Accounts payable balance at the end of the period.</t>
  </si>
  <si>
    <t>AP_Balance_t * 1.05 (industry standard for M&amp;A according to ChatGPT)</t>
  </si>
  <si>
    <t>AR_Balance_t</t>
  </si>
  <si>
    <t>Accounts receivable at period end (kept for legacy/alt CCC formulas).</t>
  </si>
  <si>
    <t>Revenue_t / 9.9 (Median Sales/Receivables for 5-10MM RMA)</t>
  </si>
  <si>
    <t>AR_Begin</t>
  </si>
  <si>
    <t>Accounts receivable balance at the beginning of the period.</t>
  </si>
  <si>
    <t>DSO (days)</t>
  </si>
  <si>
    <t>AR_Balance_t * .95 (industry standard for M&amp;A according to Chat GPT)</t>
  </si>
  <si>
    <t>AR_End</t>
  </si>
  <si>
    <t>Accounts receivable balance at the end of the period.</t>
  </si>
  <si>
    <t>AR_Balance_t * 1.05 (industry standard for M&amp;A according to Chat GPT)</t>
  </si>
  <si>
    <t>CFO_t</t>
  </si>
  <si>
    <t>Net cash provided by operating activities in the period.</t>
  </si>
  <si>
    <t>FCF Margin %; Terminal Value (Perpetuity)</t>
  </si>
  <si>
    <t>Profit Before Taxes Median from Income Data on RMA minus Tax from Tax_Rate Cell + Depreciation and Amortization %</t>
  </si>
  <si>
    <t>COGS_t</t>
  </si>
  <si>
    <t>Cost of goods sold for the period (materials, direct labor, manufacturing overhead).</t>
  </si>
  <si>
    <t>Gross Margin %; DIO (days); DPO (days); Inventory Turns</t>
  </si>
  <si>
    <t>Gross Profit from Income Data section of RMA is 39.7%. Therefore, COGS% = 100 - 39.7 = 60.3%</t>
  </si>
  <si>
    <t>Capex_t</t>
  </si>
  <si>
    <t>Cash purchases of property, plant &amp; equipment (and similar capitalized costs) during the period.</t>
  </si>
  <si>
    <t>FCF Margin %; Capital Intensity (Capex/Revenue); Capital Intensity (Capex/Assets); Terminal Value (Perpetuity)</t>
  </si>
  <si>
    <t>For Mature Companies: Assumption is that CAPEX ~ Depreciation (1.1% from RMA)</t>
  </si>
  <si>
    <t>Cost_of_Debt</t>
  </si>
  <si>
    <t>Pre‑tax cost of interest‑bearing debt (effective rate on borrowings).</t>
  </si>
  <si>
    <t>WACC</t>
  </si>
  <si>
    <t>Assume pre-tax cost of debt is 8% with 25% tax rate. After Tax Cost of Debt = 8% x (1-.25) = 6%</t>
  </si>
  <si>
    <t>Cost_of_Equity</t>
  </si>
  <si>
    <t>Estimated cost of equity (e.g., CAPM: Rf + Beta×ERP + adj).</t>
  </si>
  <si>
    <t>Estimate from Market between 14% and 16%</t>
  </si>
  <si>
    <t>Credit_Sales_t</t>
  </si>
  <si>
    <t>Portion of sales made on credit terms during the period; use Revenue_t if nearly all sales are on credit.</t>
  </si>
  <si>
    <t>Assumption all sales are cred. Credit Sales = Revenue</t>
  </si>
  <si>
    <t>DIO (days)</t>
  </si>
  <si>
    <t>Average days inventory is held before sale.</t>
  </si>
  <si>
    <t>Cash Conversion Cycle (Avg-based, days)</t>
  </si>
  <si>
    <t>Pulled from Financial Performance Sheet</t>
  </si>
  <si>
    <t>Average days to pay suppliers; higher improves cash.</t>
  </si>
  <si>
    <t>Average days to collect receivables from credit sales.</t>
  </si>
  <si>
    <t>DandA_t</t>
  </si>
  <si>
    <t>Depreciation and amortization expense during the period.</t>
  </si>
  <si>
    <t>EBITDA Margin %; EBITDA (computed); EV / EBITDA; Rule of 40 (proxy)</t>
  </si>
  <si>
    <t>1.1% from RMA x Rev</t>
  </si>
  <si>
    <t>Days_in_Period</t>
  </si>
  <si>
    <t>Number of calendar days in the measurement period (e.g., 365 or 366).</t>
  </si>
  <si>
    <t>DSO (days); DIO (days); DPO (days)</t>
  </si>
  <si>
    <t>Assuming a full-year measurement period (FY2025).</t>
  </si>
  <si>
    <t>Debt_Weight</t>
  </si>
  <si>
    <t>Debt share of capital structure by market value (D/(D+E)).</t>
  </si>
  <si>
    <t>1-Equity Weight</t>
  </si>
  <si>
    <t>EBIT_t</t>
  </si>
  <si>
    <t>Earnings before interest and taxes for the period.</t>
  </si>
  <si>
    <t>EBITDA Margin %; ROIC %; EBITDA (computed); EV / EBITDA; EV / EBIT; Rule of 40 (proxy)</t>
  </si>
  <si>
    <t>Operating Profit from Income Data on RMA = 7.2% * Revenue</t>
  </si>
  <si>
    <t>Enterprise_Value</t>
  </si>
  <si>
    <t>Enterprise value = Market Cap + Total Debt − Cash &amp; Equivalents (or as provided).</t>
  </si>
  <si>
    <t>EV / Revenue; EV / EBITDA; EV / EBIT</t>
  </si>
  <si>
    <t>EBIT + Dand A * Multiple. Medium of 10x, Low 8x, High 12x</t>
  </si>
  <si>
    <t>Equity_Weight</t>
  </si>
  <si>
    <t>Equity share of capital structure by market value (E/(D+E)).</t>
  </si>
  <si>
    <t>Total Liabilities / Net Worth from Liabilities on RMA.  Equit / Assets = 46.7%. Debt + other liabilities / Assets - 1-.467 = 0.533. Total Liabilities = 53.3%</t>
  </si>
  <si>
    <t>Inventory_Balance_t</t>
  </si>
  <si>
    <t>Inventory at period end (kept for legacy/alt CCC formulas).</t>
  </si>
  <si>
    <t xml:space="preserve">From RMA under Ratios Cost of Sales/Inventory. Inventory = COGS / median value. Use Low percentile for Low and High for High. </t>
  </si>
  <si>
    <t>Inventory_Begin</t>
  </si>
  <si>
    <t>Inventory balance at the beginning of the period.</t>
  </si>
  <si>
    <t>Assumes Inventory Begin = Inventory_Balance x 0.95</t>
  </si>
  <si>
    <t>Inventory_End</t>
  </si>
  <si>
    <t>Inventory balance at the end of the period.</t>
  </si>
  <si>
    <t>Assumes Inventory Begin = Inventory_Balance x 1.05</t>
  </si>
  <si>
    <t>PPandE_Net</t>
  </si>
  <si>
    <t>Net property, plant &amp; equipment (after accumulated depreciation).</t>
  </si>
  <si>
    <t>RMA on Ratio's portion under Sales/Total Assets. For Average Total Assets = Revenue / (sales/Total Assets from RMA) = size of asset base. Pull Median Fixed Assets (net) from RMA. PPandE_Net= Average Total Assets x PpandE percent of assets.</t>
  </si>
  <si>
    <t>Revenue_t</t>
  </si>
  <si>
    <t>Total revenue recognized in the current measurement period.</t>
  </si>
  <si>
    <t>Revenue CAGR (3yr); Gross Margin %; EBITDA Margin %; FCF Margin %; Book-to-Bill; Capital Intensity (Capex/Revenue); Total Asset Turnover; COPQ %; EV / Revenue; Revenue Growth % (YoY); Rule of 40 (proxy); Book-to-Bill; Customer Concentration (Top 10 %); Top-5 Customer %; Top-1 Customer %; Recurring Revenue %; Market Penetration %; R&amp;D Intensity %; New Product Revenue % (&lt;3yrs); Revenue at Risk (Geo) %; Regulatory Compliance Cost %</t>
  </si>
  <si>
    <t>Pulled from Chat and RMA</t>
  </si>
  <si>
    <t>Revenue_t_minus_1</t>
  </si>
  <si>
    <t>Revenue recognized in the immediately preceding comparable period (e.g., prior year).</t>
  </si>
  <si>
    <t>Revenue Growth % (YoY); Rule of 40 (proxy)</t>
  </si>
  <si>
    <t xml:space="preserve">Typical Growth rate for NAICS 333310 for 5-10MM industrial machining manufacturer is 3-7%. Will use 5% for Value, 3% for low, and 7% for high. </t>
  </si>
  <si>
    <t>Revenue_t_minus_3</t>
  </si>
  <si>
    <t>Revenue recognized three comparable periods prior (for multi‑year CAGR).</t>
  </si>
  <si>
    <t>Revenue CAGR (3yr)</t>
  </si>
  <si>
    <t>Tax_Rate</t>
  </si>
  <si>
    <t>Effective cash tax rate used for NOPAT/WACC calculations (decimal, e.g., 0.21).</t>
  </si>
  <si>
    <t>ROIC %; WACC</t>
  </si>
  <si>
    <t>Use US federal corporate tax rate 21% as effective rate with modest upward sensitivity to include state taxes.</t>
  </si>
  <si>
    <t>Weighted average cost of capital from equity and debt costs and capital mix.</t>
  </si>
  <si>
    <t>Terminal Value (Perpetuity)</t>
  </si>
  <si>
    <t>pulled from WACC on Valuation Deal Math Sheet</t>
  </si>
  <si>
    <t>Intangibles_Net</t>
  </si>
  <si>
    <t>Net intangible assets (after accumulated amortization).</t>
  </si>
  <si>
    <t>Placeholder: set to actual net intangible asset balance from the balance sheet.</t>
  </si>
  <si>
    <t>Perpetual_Growth_Rate_g</t>
  </si>
  <si>
    <t>Long-run perpetual growth rate used in DCF terminal value.</t>
  </si>
  <si>
    <t>Assumed long-run nominal growth (slightly above inflation and below high-growth phase).</t>
  </si>
  <si>
    <t>Metric</t>
  </si>
  <si>
    <t>Low</t>
  </si>
  <si>
    <t>High</t>
  </si>
  <si>
    <t>Compound annual growth in revenue over the last three comparable periods.</t>
  </si>
  <si>
    <t>Gross Margin %</t>
  </si>
  <si>
    <t>Gross profit as a percentage of revenue; pricing power and manufacturing efficiency.</t>
  </si>
  <si>
    <t>EBITDA Margin %</t>
  </si>
  <si>
    <t>EBITDA as a percentage of revenue; cash earnings power before D&amp;A.</t>
  </si>
  <si>
    <t>FCF Margin %</t>
  </si>
  <si>
    <t>Free cash flow (CFO − Capex) as a % of revenue; cash conversion quality.</t>
  </si>
  <si>
    <t>After‑tax operating profit divided by invested capital; efficiency of value creation.</t>
  </si>
  <si>
    <t>Net days cash is tied up in working capital (DSO + DIO − DPO).</t>
  </si>
  <si>
    <t>EV / Revenue</t>
  </si>
  <si>
    <t>Enterprise value divided by revenue; top‑line valuation multiple.</t>
  </si>
  <si>
    <t>EBITDA (computed)</t>
  </si>
  <si>
    <t>Earnings before interest, taxes, depreciation, and amortization (derived).</t>
  </si>
  <si>
    <t>EV / EBITDA</t>
  </si>
  <si>
    <t>Enterprise value divided by EBITDA; core acquisition multiple.</t>
  </si>
  <si>
    <t>EV / EBIT</t>
  </si>
  <si>
    <t>Enterprise value divided by EBIT; capital‑intensity‑aware multiple.</t>
  </si>
  <si>
    <t>Perpetual‑growth DCF terminal value using final‑year FCF, WACC, and g.</t>
  </si>
  <si>
    <t>Revenue Growth % (YoY)</t>
  </si>
  <si>
    <t>Year‑over‑year revenue growth rate.</t>
  </si>
  <si>
    <t>Rule of 40 (proxy)</t>
  </si>
  <si>
    <t>YoY revenue growth + EBITDA margin; growth/profitability balance.</t>
  </si>
  <si>
    <t>Subcategory</t>
  </si>
  <si>
    <t>Formula_Text</t>
  </si>
  <si>
    <t>Atomic_Elements</t>
  </si>
  <si>
    <t>Financial_Performance</t>
  </si>
  <si>
    <t>POWER(Revenue_t/Revenue_t_minus_3,1/3)-1</t>
  </si>
  <si>
    <t>Revenue_t, Revenue_t_minus_3</t>
  </si>
  <si>
    <t>(Revenue_t-COGS_t)/Revenue_t</t>
  </si>
  <si>
    <t>Revenue_t, COGS_t</t>
  </si>
  <si>
    <t>(EBIT_t + DandA_t)/Revenue_t</t>
  </si>
  <si>
    <t>EBIT_t, DandA_t, Revenue_t</t>
  </si>
  <si>
    <t>(CFO_t-Capex_t)/Revenue_t</t>
  </si>
  <si>
    <t>CFO_t, Capex_t, Revenue_t</t>
  </si>
  <si>
    <t>(EBIT_t*(1-Tax_Rate))/((AR_Balance_t+Inventory_Balance_t-AP_Balance_t)+PPandE_Net+Intangibles_Net)</t>
  </si>
  <si>
    <t>EBIT_t, Tax_Rate, AR_Balance_t, Inventory_Balance_t, AP_Balance_t, PPandE_Net, Intangibles_Net</t>
  </si>
  <si>
    <t>((AR_Begin+AR_End)/2)/(Credit_Sales_t/Days_in_Period)</t>
  </si>
  <si>
    <t>AR_Begin, AR_End, Credit_Sales_t, Days_in_Period</t>
  </si>
  <si>
    <t>((Inventory_Begin+Inventory_End)/2)/(COGS_t/Days_in_Period)</t>
  </si>
  <si>
    <t>Inventory_Begin, Inventory_End, COGS_t, Days_in_Period</t>
  </si>
  <si>
    <t>((AP_Begin+AP_End)/2)/(COGS_t/Days_in_Period)</t>
  </si>
  <si>
    <t>AP_Begin, AP_End, COGS_t, Days_in_Period</t>
  </si>
  <si>
    <t>DSO__days__ + DIO__days__ - DPO__days__</t>
  </si>
  <si>
    <t>DSO (days), DIO (days), DPO (days)</t>
  </si>
  <si>
    <t>Valuation_Deal_Math</t>
  </si>
  <si>
    <t>Enterprise_Value/Revenue_t</t>
  </si>
  <si>
    <t>Enterprise_Value, Revenue_t</t>
  </si>
  <si>
    <t>EBIT_t + DandA_t</t>
  </si>
  <si>
    <t>EBIT_t, DandA_t</t>
  </si>
  <si>
    <t>Enterprise_Value/(EBIT_t + DandA_t)</t>
  </si>
  <si>
    <t>Enterprise_Value, EBIT_t, DandA_t</t>
  </si>
  <si>
    <t>Enterprise_Value/EBIT_t</t>
  </si>
  <si>
    <t>Enterprise_Value, EBIT_t</t>
  </si>
  <si>
    <t>Equity_Weight*Cost_of_Equity + Debt_Weight*Cost_of_Debt*(1-Tax_Rate)</t>
  </si>
  <si>
    <t>Equity_Weight, Cost_of_Equity, Debt_Weight, Cost_of_Debt, Tax_Rate</t>
  </si>
  <si>
    <t>(CFO_t-Capex_t)*(1+Perpetual_Growth_Rate_g)/(WACC-Perpetual_Growth_Rate_g)</t>
  </si>
  <si>
    <t>CFO_t, Capex_t, Perpetual_Growth_Rate_g, WACC</t>
  </si>
  <si>
    <t>Revenue_t/Revenue_t_minus_1 - 1</t>
  </si>
  <si>
    <t>Revenue_t, Revenue_t_minus_1</t>
  </si>
  <si>
    <t>(Revenue_t/Revenue_t_minus_1 - 1) + ((EBIT_t + DandA_t)/Revenue_t)</t>
  </si>
  <si>
    <t>Revenue_t, Revenue_t_minus_1, EBIT_t, DandA_t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</si>
</sst>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color theme="5" tint="-0.249977111117893"/>
      <name val="Calibri"/>
      <family val="2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/>
    <xf numFmtId="9" fontId="7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0" fontId="1" fillId="0" borderId="0" xfId="0" applyFont="1"/>
    <xf numFmtId="0" fontId="0" fillId="0" borderId="0" xfId="0" quotePrefix="1"/>
    <xf numFmtId="9" fontId="0" fillId="0" borderId="0" xfId="0" applyNumberFormat="1"/>
    <xf numFmtId="16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4" borderId="1" xfId="0" applyFont="1" applyFill="1" applyBorder="1" applyAlignment="1">
      <alignment horizontal="center" vertical="top"/>
    </xf>
    <xf numFmtId="0" fontId="0" fillId="4" borderId="10" xfId="0" applyFill="1" applyBorder="1"/>
    <xf numFmtId="0" fontId="0" fillId="4" borderId="11" xfId="0" applyFill="1" applyBorder="1"/>
    <xf numFmtId="0" fontId="0" fillId="4" borderId="2" xfId="0" applyFill="1" applyBorder="1"/>
    <xf numFmtId="0" fontId="0" fillId="3" borderId="12" xfId="0" applyFill="1" applyBorder="1"/>
    <xf numFmtId="44" fontId="6" fillId="2" borderId="14" xfId="1" applyFont="1" applyFill="1" applyBorder="1"/>
    <xf numFmtId="4" fontId="6" fillId="2" borderId="14" xfId="0" applyNumberFormat="1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4" fontId="2" fillId="5" borderId="2" xfId="0" applyNumberFormat="1" applyFont="1" applyFill="1" applyBorder="1"/>
    <xf numFmtId="0" fontId="0" fillId="5" borderId="11" xfId="0" applyFill="1" applyBorder="1"/>
    <xf numFmtId="10" fontId="6" fillId="2" borderId="14" xfId="2" applyNumberFormat="1" applyFont="1" applyFill="1" applyBorder="1"/>
    <xf numFmtId="10" fontId="6" fillId="2" borderId="15" xfId="2" applyNumberFormat="1" applyFont="1" applyFill="1" applyBorder="1"/>
    <xf numFmtId="10" fontId="0" fillId="3" borderId="13" xfId="0" applyNumberFormat="1" applyFill="1" applyBorder="1"/>
    <xf numFmtId="10" fontId="0" fillId="3" borderId="14" xfId="0" applyNumberFormat="1" applyFill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0" fontId="1" fillId="4" borderId="13" xfId="0" applyFont="1" applyFill="1" applyBorder="1" applyAlignment="1">
      <alignment horizontal="center" vertical="top"/>
    </xf>
    <xf numFmtId="44" fontId="0" fillId="3" borderId="14" xfId="1" applyFont="1" applyFill="1" applyBorder="1"/>
    <xf numFmtId="10" fontId="0" fillId="3" borderId="14" xfId="2" applyNumberFormat="1" applyFont="1" applyFill="1" applyBorder="1"/>
    <xf numFmtId="10" fontId="0" fillId="3" borderId="15" xfId="2" applyNumberFormat="1" applyFont="1" applyFill="1" applyBorder="1"/>
    <xf numFmtId="2" fontId="0" fillId="3" borderId="14" xfId="2" applyNumberFormat="1" applyFont="1" applyFill="1" applyBorder="1"/>
    <xf numFmtId="2" fontId="0" fillId="3" borderId="13" xfId="2" applyNumberFormat="1" applyFont="1" applyFill="1" applyBorder="1"/>
    <xf numFmtId="0" fontId="8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33"/>
  <sheetViews>
    <sheetView zoomScale="85" workbookViewId="0">
      <pane xSplit="1" ySplit="1" topLeftCell="B2" activePane="bottomRight" state="frozen"/>
      <selection pane="bottomRight" activeCell="F39" sqref="F39"/>
      <selection pane="bottomLeft" activeCell="A2" sqref="A2"/>
      <selection pane="topRight" activeCell="B1" sqref="B1"/>
    </sheetView>
  </sheetViews>
  <sheetFormatPr defaultColWidth="8.85546875" defaultRowHeight="15"/>
  <cols>
    <col min="1" max="1" width="34.7109375" customWidth="1"/>
    <col min="2" max="2" width="51.42578125" customWidth="1"/>
    <col min="3" max="3" width="34.42578125" customWidth="1"/>
    <col min="4" max="6" width="16.7109375" style="4" customWidth="1"/>
    <col min="7" max="7" width="231.85546875" bestFit="1" customWidth="1"/>
    <col min="8" max="8" width="21.42578125" customWidth="1"/>
  </cols>
  <sheetData>
    <row r="1" spans="1:7" s="29" customFormat="1">
      <c r="A1" s="26" t="s">
        <v>0</v>
      </c>
      <c r="B1" s="27" t="s">
        <v>1</v>
      </c>
      <c r="C1" s="27" t="s">
        <v>2</v>
      </c>
      <c r="D1" s="28" t="s">
        <v>3</v>
      </c>
      <c r="E1" s="28" t="s">
        <v>4</v>
      </c>
      <c r="F1" s="28" t="s">
        <v>5</v>
      </c>
      <c r="G1" s="27" t="s">
        <v>6</v>
      </c>
    </row>
    <row r="2" spans="1:7" s="10" customFormat="1">
      <c r="A2" s="9" t="s">
        <v>7</v>
      </c>
      <c r="B2" s="9" t="s">
        <v>8</v>
      </c>
      <c r="C2" s="9" t="s">
        <v>9</v>
      </c>
      <c r="D2" s="24"/>
      <c r="E2" s="24"/>
      <c r="F2" s="24"/>
      <c r="G2" s="42" t="s">
        <v>10</v>
      </c>
    </row>
    <row r="3" spans="1:7" s="10" customFormat="1">
      <c r="A3" s="9" t="s">
        <v>11</v>
      </c>
      <c r="B3" s="9" t="s">
        <v>12</v>
      </c>
      <c r="C3" s="9" t="s">
        <v>13</v>
      </c>
      <c r="D3" s="24"/>
      <c r="E3" s="24"/>
      <c r="F3" s="24"/>
      <c r="G3" s="42" t="s">
        <v>14</v>
      </c>
    </row>
    <row r="4" spans="1:7" s="10" customFormat="1">
      <c r="A4" s="9" t="s">
        <v>15</v>
      </c>
      <c r="B4" s="9" t="s">
        <v>16</v>
      </c>
      <c r="C4" s="9" t="s">
        <v>13</v>
      </c>
      <c r="D4" s="24"/>
      <c r="E4" s="24"/>
      <c r="F4" s="24"/>
      <c r="G4" s="42" t="s">
        <v>17</v>
      </c>
    </row>
    <row r="5" spans="1:7" s="10" customFormat="1">
      <c r="A5" s="9" t="s">
        <v>18</v>
      </c>
      <c r="B5" s="9" t="s">
        <v>19</v>
      </c>
      <c r="C5" s="9" t="s">
        <v>9</v>
      </c>
      <c r="D5" s="24"/>
      <c r="E5" s="24"/>
      <c r="F5" s="24"/>
      <c r="G5" s="42" t="s">
        <v>20</v>
      </c>
    </row>
    <row r="6" spans="1:7" s="10" customFormat="1">
      <c r="A6" s="9" t="s">
        <v>21</v>
      </c>
      <c r="B6" s="9" t="s">
        <v>22</v>
      </c>
      <c r="C6" s="9" t="s">
        <v>23</v>
      </c>
      <c r="D6" s="24"/>
      <c r="E6" s="24"/>
      <c r="F6" s="24"/>
      <c r="G6" s="42" t="s">
        <v>24</v>
      </c>
    </row>
    <row r="7" spans="1:7" s="10" customFormat="1">
      <c r="A7" s="9" t="s">
        <v>25</v>
      </c>
      <c r="B7" s="9" t="s">
        <v>26</v>
      </c>
      <c r="C7" s="9" t="s">
        <v>23</v>
      </c>
      <c r="D7" s="24"/>
      <c r="E7" s="24"/>
      <c r="F7" s="24"/>
      <c r="G7" s="42" t="s">
        <v>27</v>
      </c>
    </row>
    <row r="8" spans="1:7" s="10" customFormat="1">
      <c r="A8" s="9" t="s">
        <v>28</v>
      </c>
      <c r="B8" s="9" t="s">
        <v>29</v>
      </c>
      <c r="C8" s="9" t="s">
        <v>30</v>
      </c>
      <c r="D8" s="24"/>
      <c r="E8" s="24"/>
      <c r="F8" s="24"/>
      <c r="G8" s="42" t="s">
        <v>31</v>
      </c>
    </row>
    <row r="9" spans="1:7" s="10" customFormat="1">
      <c r="A9" s="9" t="s">
        <v>32</v>
      </c>
      <c r="B9" s="9" t="s">
        <v>33</v>
      </c>
      <c r="C9" s="9" t="s">
        <v>34</v>
      </c>
      <c r="D9" s="24"/>
      <c r="E9" s="24"/>
      <c r="F9" s="24"/>
      <c r="G9" s="42" t="s">
        <v>35</v>
      </c>
    </row>
    <row r="10" spans="1:7" s="10" customFormat="1">
      <c r="A10" s="9" t="s">
        <v>36</v>
      </c>
      <c r="B10" s="9" t="s">
        <v>37</v>
      </c>
      <c r="C10" s="9" t="s">
        <v>38</v>
      </c>
      <c r="D10" s="24"/>
      <c r="E10" s="24"/>
      <c r="F10" s="24"/>
      <c r="G10" s="42" t="s">
        <v>39</v>
      </c>
    </row>
    <row r="11" spans="1:7" s="10" customFormat="1">
      <c r="A11" s="9" t="s">
        <v>40</v>
      </c>
      <c r="B11" s="9" t="s">
        <v>41</v>
      </c>
      <c r="C11" s="9" t="s">
        <v>42</v>
      </c>
      <c r="D11" s="30"/>
      <c r="E11" s="30"/>
      <c r="F11" s="30"/>
      <c r="G11" s="42" t="s">
        <v>43</v>
      </c>
    </row>
    <row r="12" spans="1:7" s="10" customFormat="1">
      <c r="A12" s="9" t="s">
        <v>44</v>
      </c>
      <c r="B12" s="9" t="s">
        <v>45</v>
      </c>
      <c r="C12" s="9" t="s">
        <v>42</v>
      </c>
      <c r="D12" s="30"/>
      <c r="E12" s="30"/>
      <c r="F12" s="30"/>
      <c r="G12" s="42" t="s">
        <v>46</v>
      </c>
    </row>
    <row r="13" spans="1:7" s="10" customFormat="1">
      <c r="A13" s="9" t="s">
        <v>47</v>
      </c>
      <c r="B13" s="9" t="s">
        <v>48</v>
      </c>
      <c r="C13" s="9" t="s">
        <v>23</v>
      </c>
      <c r="D13" s="24"/>
      <c r="E13" s="24"/>
      <c r="F13" s="24"/>
      <c r="G13" s="42" t="s">
        <v>49</v>
      </c>
    </row>
    <row r="14" spans="1:7" s="2" customFormat="1">
      <c r="A14" s="9" t="s">
        <v>50</v>
      </c>
      <c r="B14" s="9" t="s">
        <v>51</v>
      </c>
      <c r="C14" s="9" t="s">
        <v>52</v>
      </c>
      <c r="D14" s="25"/>
      <c r="E14" s="25"/>
      <c r="F14" s="25"/>
      <c r="G14" s="42" t="s">
        <v>53</v>
      </c>
    </row>
    <row r="15" spans="1:7" s="2" customFormat="1">
      <c r="A15" s="9" t="s">
        <v>13</v>
      </c>
      <c r="B15" s="9" t="s">
        <v>54</v>
      </c>
      <c r="C15" s="9" t="s">
        <v>52</v>
      </c>
      <c r="D15" s="25"/>
      <c r="E15" s="25"/>
      <c r="F15" s="25"/>
      <c r="G15" s="42" t="s">
        <v>53</v>
      </c>
    </row>
    <row r="16" spans="1:7" s="2" customFormat="1">
      <c r="A16" s="9" t="s">
        <v>23</v>
      </c>
      <c r="B16" s="9" t="s">
        <v>55</v>
      </c>
      <c r="C16" s="9" t="s">
        <v>52</v>
      </c>
      <c r="D16" s="25"/>
      <c r="E16" s="25"/>
      <c r="F16" s="25"/>
      <c r="G16" s="42" t="s">
        <v>53</v>
      </c>
    </row>
    <row r="17" spans="1:7" s="2" customFormat="1">
      <c r="A17" s="9" t="s">
        <v>56</v>
      </c>
      <c r="B17" s="9" t="s">
        <v>57</v>
      </c>
      <c r="C17" s="9" t="s">
        <v>58</v>
      </c>
      <c r="D17" s="24"/>
      <c r="E17" s="24"/>
      <c r="F17" s="24"/>
      <c r="G17" s="42" t="s">
        <v>59</v>
      </c>
    </row>
    <row r="18" spans="1:7" s="2" customFormat="1">
      <c r="A18" s="9" t="s">
        <v>60</v>
      </c>
      <c r="B18" s="9" t="s">
        <v>61</v>
      </c>
      <c r="C18" s="9" t="s">
        <v>62</v>
      </c>
      <c r="D18" s="25"/>
      <c r="E18" s="25"/>
      <c r="F18" s="25"/>
      <c r="G18" s="42" t="s">
        <v>63</v>
      </c>
    </row>
    <row r="19" spans="1:7" s="2" customFormat="1">
      <c r="A19" s="9" t="s">
        <v>64</v>
      </c>
      <c r="B19" s="9" t="s">
        <v>65</v>
      </c>
      <c r="C19" s="9" t="s">
        <v>42</v>
      </c>
      <c r="D19" s="30"/>
      <c r="E19" s="30"/>
      <c r="F19" s="30"/>
      <c r="G19" s="42" t="s">
        <v>66</v>
      </c>
    </row>
    <row r="20" spans="1:7" s="10" customFormat="1">
      <c r="A20" s="9" t="s">
        <v>67</v>
      </c>
      <c r="B20" s="9" t="s">
        <v>68</v>
      </c>
      <c r="C20" s="9" t="s">
        <v>69</v>
      </c>
      <c r="D20" s="24"/>
      <c r="E20" s="24"/>
      <c r="F20" s="24"/>
      <c r="G20" s="42" t="s">
        <v>70</v>
      </c>
    </row>
    <row r="21" spans="1:7" s="2" customFormat="1">
      <c r="A21" s="9" t="s">
        <v>71</v>
      </c>
      <c r="B21" s="9" t="s">
        <v>72</v>
      </c>
      <c r="C21" s="9" t="s">
        <v>73</v>
      </c>
      <c r="D21" s="24"/>
      <c r="E21" s="24"/>
      <c r="F21" s="24"/>
      <c r="G21" s="42" t="s">
        <v>74</v>
      </c>
    </row>
    <row r="22" spans="1:7" s="10" customFormat="1">
      <c r="A22" s="9" t="s">
        <v>75</v>
      </c>
      <c r="B22" s="9" t="s">
        <v>76</v>
      </c>
      <c r="C22" s="9" t="s">
        <v>42</v>
      </c>
      <c r="D22" s="30"/>
      <c r="E22" s="30"/>
      <c r="F22" s="30"/>
      <c r="G22" s="42" t="s">
        <v>77</v>
      </c>
    </row>
    <row r="23" spans="1:7" s="2" customFormat="1">
      <c r="A23" s="9" t="s">
        <v>78</v>
      </c>
      <c r="B23" s="9" t="s">
        <v>79</v>
      </c>
      <c r="C23" s="9" t="s">
        <v>9</v>
      </c>
      <c r="D23" s="24"/>
      <c r="E23" s="24"/>
      <c r="F23" s="24"/>
      <c r="G23" s="42" t="s">
        <v>80</v>
      </c>
    </row>
    <row r="24" spans="1:7" s="2" customFormat="1">
      <c r="A24" s="9" t="s">
        <v>81</v>
      </c>
      <c r="B24" s="9" t="s">
        <v>82</v>
      </c>
      <c r="C24" s="9" t="s">
        <v>50</v>
      </c>
      <c r="D24" s="24"/>
      <c r="E24" s="24"/>
      <c r="F24" s="24"/>
      <c r="G24" s="42" t="s">
        <v>83</v>
      </c>
    </row>
    <row r="25" spans="1:7" s="2" customFormat="1">
      <c r="A25" s="9" t="s">
        <v>84</v>
      </c>
      <c r="B25" s="9" t="s">
        <v>85</v>
      </c>
      <c r="C25" s="9" t="s">
        <v>50</v>
      </c>
      <c r="D25" s="24"/>
      <c r="E25" s="24"/>
      <c r="F25" s="24"/>
      <c r="G25" s="42" t="s">
        <v>86</v>
      </c>
    </row>
    <row r="26" spans="1:7" s="2" customFormat="1">
      <c r="A26" s="9" t="s">
        <v>87</v>
      </c>
      <c r="B26" s="9" t="s">
        <v>88</v>
      </c>
      <c r="C26" s="9" t="s">
        <v>9</v>
      </c>
      <c r="D26" s="24"/>
      <c r="E26" s="24"/>
      <c r="F26" s="24"/>
      <c r="G26" s="42" t="s">
        <v>89</v>
      </c>
    </row>
    <row r="27" spans="1:7" s="3" customFormat="1">
      <c r="A27" s="9" t="s">
        <v>90</v>
      </c>
      <c r="B27" s="9" t="s">
        <v>91</v>
      </c>
      <c r="C27" s="9" t="s">
        <v>92</v>
      </c>
      <c r="D27" s="24"/>
      <c r="E27" s="24"/>
      <c r="F27" s="24"/>
      <c r="G27" s="42" t="s">
        <v>93</v>
      </c>
    </row>
    <row r="28" spans="1:7" s="3" customFormat="1">
      <c r="A28" s="9" t="s">
        <v>94</v>
      </c>
      <c r="B28" s="9" t="s">
        <v>95</v>
      </c>
      <c r="C28" s="9" t="s">
        <v>96</v>
      </c>
      <c r="D28" s="24"/>
      <c r="E28" s="24"/>
      <c r="F28" s="24"/>
      <c r="G28" s="42" t="s">
        <v>97</v>
      </c>
    </row>
    <row r="29" spans="1:7" s="3" customFormat="1">
      <c r="A29" s="9" t="s">
        <v>98</v>
      </c>
      <c r="B29" s="9" t="s">
        <v>99</v>
      </c>
      <c r="C29" s="9" t="s">
        <v>100</v>
      </c>
      <c r="D29" s="24"/>
      <c r="E29" s="24"/>
      <c r="F29" s="24"/>
      <c r="G29" s="42" t="s">
        <v>97</v>
      </c>
    </row>
    <row r="30" spans="1:7" s="2" customFormat="1">
      <c r="A30" s="9" t="s">
        <v>101</v>
      </c>
      <c r="B30" s="9" t="s">
        <v>102</v>
      </c>
      <c r="C30" s="9" t="s">
        <v>103</v>
      </c>
      <c r="D30" s="30"/>
      <c r="E30" s="30"/>
      <c r="F30" s="30"/>
      <c r="G30" s="42" t="s">
        <v>104</v>
      </c>
    </row>
    <row r="31" spans="1:7">
      <c r="A31" s="9" t="s">
        <v>42</v>
      </c>
      <c r="B31" s="9" t="s">
        <v>105</v>
      </c>
      <c r="C31" s="9" t="s">
        <v>106</v>
      </c>
      <c r="D31" s="31"/>
      <c r="E31" s="31"/>
      <c r="F31" s="31"/>
      <c r="G31" s="42" t="s">
        <v>107</v>
      </c>
    </row>
    <row r="32" spans="1:7">
      <c r="A32" t="s">
        <v>108</v>
      </c>
      <c r="B32" t="s">
        <v>109</v>
      </c>
      <c r="C32" t="s">
        <v>9</v>
      </c>
      <c r="D32"/>
      <c r="E32"/>
      <c r="F32"/>
      <c r="G32" t="s">
        <v>110</v>
      </c>
    </row>
    <row r="33" spans="1:7">
      <c r="A33" t="s">
        <v>111</v>
      </c>
      <c r="B33" t="s">
        <v>112</v>
      </c>
      <c r="C33" t="s">
        <v>106</v>
      </c>
      <c r="D33"/>
      <c r="E33"/>
      <c r="F33"/>
      <c r="G33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88"/>
  <sheetViews>
    <sheetView workbookViewId="0">
      <selection activeCell="A22" sqref="A22"/>
    </sheetView>
  </sheetViews>
  <sheetFormatPr defaultColWidth="8.85546875" defaultRowHeight="15"/>
  <cols>
    <col min="1" max="1" width="46.7109375" customWidth="1"/>
    <col min="2" max="2" width="46.28515625" customWidth="1"/>
    <col min="3" max="4" width="20.7109375" customWidth="1"/>
  </cols>
  <sheetData>
    <row r="1" spans="1:13">
      <c r="A1" s="19" t="s">
        <v>114</v>
      </c>
      <c r="B1" s="19" t="s">
        <v>3</v>
      </c>
      <c r="C1" s="19" t="s">
        <v>115</v>
      </c>
      <c r="D1" s="19" t="s">
        <v>116</v>
      </c>
      <c r="E1" s="21" t="s">
        <v>1</v>
      </c>
      <c r="F1" s="21"/>
      <c r="G1" s="21"/>
      <c r="H1" s="21"/>
      <c r="I1" s="21"/>
      <c r="J1" s="21"/>
      <c r="K1" s="21"/>
      <c r="L1" s="21"/>
      <c r="M1" s="22"/>
    </row>
    <row r="2" spans="1:13">
      <c r="A2" s="14" t="s">
        <v>100</v>
      </c>
      <c r="B2" s="32" t="e">
        <f>_xlfn.SINGLE(_xlfn.LET(_xlpm.Keys, Atomic_Data!$A:$A, _xlpm.Val, Atomic_Data!$D:$D, _xlpm.Low, Atomic_Data!$E:$E, _xlpm.High, Atomic_Data!$F:$F, POWER(_xlfn.SINGLE(_xlfn.XLOOKUP("Revenue_t", _xlpm.Keys, _xlpm.Val)) / _xlfn.SINGLE(_xlfn.XLOOKUP("Revenue_t_minus_3", _xlpm.Keys, _xlpm.Val)), 1 / 3) - 1))</f>
        <v>#DIV/0!</v>
      </c>
      <c r="C2" s="32" t="e">
        <f>_xlfn.SINGLE(_xlfn.LET(_xlpm.Keys, Atomic_Data!$A:$A, _xlpm.Val, Atomic_Data!$D:$D, _xlpm.Low, Atomic_Data!$E:$E, _xlpm.High, Atomic_Data!$F:$F, POWER(_xlfn.SINGLE(_xlfn.XLOOKUP("Revenue_t", _xlpm.Keys, _xlpm.Low)) / _xlfn.SINGLE(_xlfn.XLOOKUP("Revenue_t_minus_3", _xlpm.Keys, _xlpm.Low)), 1 / 3) - 1))</f>
        <v>#DIV/0!</v>
      </c>
      <c r="D2" s="32" t="e">
        <f>_xlfn.SINGLE(_xlfn.LET(_xlpm.Keys, Atomic_Data!$A:$A, _xlpm.Val, Atomic_Data!$D:$D, _xlpm.Low, Atomic_Data!$E:$E, _xlpm.High, Atomic_Data!$F:$F, POWER(_xlfn.SINGLE(_xlfn.XLOOKUP("Revenue_t", _xlpm.Keys, _xlpm.High)) / _xlfn.SINGLE(_xlfn.XLOOKUP("Revenue_t_minus_3", _xlpm.Keys, _xlpm.High)), 1 / 3) - 1))</f>
        <v>#DIV/0!</v>
      </c>
      <c r="E2" s="11" t="s">
        <v>117</v>
      </c>
      <c r="F2" s="11"/>
      <c r="G2" s="11"/>
      <c r="H2" s="11"/>
      <c r="I2" s="11"/>
      <c r="J2" s="11"/>
      <c r="K2" s="11"/>
      <c r="L2" s="11"/>
      <c r="M2" s="15"/>
    </row>
    <row r="3" spans="1:13">
      <c r="A3" s="14" t="s">
        <v>118</v>
      </c>
      <c r="B3" s="33" t="e">
        <f>_xlfn.SINGLE(_xlfn.LET(_xlpm.Keys, Atomic_Data!$A:$A, _xlpm.Val, Atomic_Data!$D:$D, _xlpm.Low, Atomic_Data!$E:$E, _xlpm.High, Atomic_Data!$F:$F, (_xlfn.SINGLE(_xlfn.XLOOKUP("Revenue_t", _xlpm.Keys, _xlpm.Val)) - _xlfn.SINGLE(_xlfn.XLOOKUP("COGS_t", _xlpm.Keys, _xlpm.Val))) / _xlfn.SINGLE(_xlfn.XLOOKUP("Revenue_t", _xlpm.Keys, _xlpm.Val))))</f>
        <v>#DIV/0!</v>
      </c>
      <c r="C3" s="33" t="e">
        <f>_xlfn.SINGLE(_xlfn.LET(_xlpm.Keys, Atomic_Data!$A:$A, _xlpm.Val, Atomic_Data!$D:$D, _xlpm.Low, Atomic_Data!$E:$E, _xlpm.High, Atomic_Data!$F:$F, (_xlfn.SINGLE(_xlfn.XLOOKUP("Revenue_t", _xlpm.Keys, _xlpm.Low)) - _xlfn.SINGLE(_xlfn.XLOOKUP("COGS_t", _xlpm.Keys, _xlpm.Low))) / _xlfn.SINGLE(_xlfn.XLOOKUP("Revenue_t", _xlpm.Keys, _xlpm.Low))))</f>
        <v>#DIV/0!</v>
      </c>
      <c r="D3" s="33" t="e">
        <f>_xlfn.SINGLE(_xlfn.LET(_xlpm.Keys, Atomic_Data!$A:$A, _xlpm.Val, Atomic_Data!$D:$D, _xlpm.Low, Atomic_Data!$E:$E, _xlpm.High, Atomic_Data!$F:$F, (_xlfn.SINGLE(_xlfn.XLOOKUP("Revenue_t", _xlpm.Keys, _xlpm.High)) - _xlfn.SINGLE(_xlfn.XLOOKUP("COGS_t", _xlpm.Keys, _xlpm.High))) / _xlfn.SINGLE(_xlfn.XLOOKUP("Revenue_t", _xlpm.Keys, _xlpm.High))))</f>
        <v>#DIV/0!</v>
      </c>
      <c r="E3" s="11" t="s">
        <v>119</v>
      </c>
      <c r="F3" s="11"/>
      <c r="G3" s="11"/>
      <c r="H3" s="11"/>
      <c r="I3" s="11"/>
      <c r="J3" s="11"/>
      <c r="K3" s="11"/>
      <c r="L3" s="11"/>
      <c r="M3" s="15"/>
    </row>
    <row r="4" spans="1:13">
      <c r="A4" s="14" t="s">
        <v>120</v>
      </c>
      <c r="B4" s="33" t="e">
        <f>_xlfn.SINGLE(_xlfn.LET(_xlpm.Keys, Atomic_Data!$A:$A, _xlpm.Val, Atomic_Data!$D:$D, _xlpm.Low, Atomic_Data!$E:$E, _xlpm.High, Atomic_Data!$F:$F, (_xlfn.SINGLE(_xlfn.XLOOKUP("EBIT_t", _xlpm.Keys, _xlpm.Val)) + _xlfn.SINGLE(_xlfn.XLOOKUP("DandA_t", _xlpm.Keys, _xlpm.Val))) / _xlfn.SINGLE(_xlfn.XLOOKUP("Revenue_t", _xlpm.Keys, _xlpm.Val))))</f>
        <v>#DIV/0!</v>
      </c>
      <c r="C4" s="33" t="e">
        <f>_xlfn.SINGLE(_xlfn.LET(_xlpm.Keys, Atomic_Data!$A:$A, _xlpm.Val, Atomic_Data!$D:$D, _xlpm.Low, Atomic_Data!$E:$E, _xlpm.High, Atomic_Data!$F:$F, (_xlfn.SINGLE(_xlfn.XLOOKUP("EBIT_t", _xlpm.Keys, _xlpm.Low)) + _xlfn.SINGLE(_xlfn.XLOOKUP("DandA_t", _xlpm.Keys, _xlpm.Low))) / _xlfn.SINGLE(_xlfn.XLOOKUP("Revenue_t", _xlpm.Keys, _xlpm.Low))))</f>
        <v>#DIV/0!</v>
      </c>
      <c r="D4" s="33" t="e">
        <f>_xlfn.SINGLE(_xlfn.LET(_xlpm.Keys, Atomic_Data!$A:$A, _xlpm.Val, Atomic_Data!$D:$D, _xlpm.Low, Atomic_Data!$E:$E, _xlpm.High, Atomic_Data!$F:$F, (_xlfn.SINGLE(_xlfn.XLOOKUP("EBIT_t", _xlpm.Keys, _xlpm.High)) + _xlfn.SINGLE(_xlfn.XLOOKUP("DandA_t", _xlpm.Keys, _xlpm.High))) / _xlfn.SINGLE(_xlfn.XLOOKUP("Revenue_t", _xlpm.Keys, _xlpm.High))))</f>
        <v>#DIV/0!</v>
      </c>
      <c r="E4" s="11" t="s">
        <v>121</v>
      </c>
      <c r="F4" s="11"/>
      <c r="G4" s="11"/>
      <c r="H4" s="11"/>
      <c r="I4" s="11"/>
      <c r="J4" s="11"/>
      <c r="K4" s="11"/>
      <c r="L4" s="11"/>
      <c r="M4" s="15"/>
    </row>
    <row r="5" spans="1:13">
      <c r="A5" s="14" t="s">
        <v>122</v>
      </c>
      <c r="B5" s="33" t="e">
        <f>_xlfn.SINGLE(_xlfn.LET(_xlpm.Keys, Atomic_Data!$A:$A, _xlpm.Val, Atomic_Data!$D:$D, _xlpm.Low, Atomic_Data!$E:$E, _xlpm.High, Atomic_Data!$F:$F, (_xlfn.SINGLE(_xlfn.XLOOKUP("CFO_t", _xlpm.Keys, _xlpm.Val)) - _xlfn.SINGLE(_xlfn.XLOOKUP("Capex_t", _xlpm.Keys, _xlpm.Val))) / _xlfn.SINGLE(_xlfn.XLOOKUP("Revenue_t", _xlpm.Keys, _xlpm.Val))))</f>
        <v>#DIV/0!</v>
      </c>
      <c r="C5" s="33" t="e">
        <f>_xlfn.SINGLE(_xlfn.LET(_xlpm.Keys, Atomic_Data!$A:$A, _xlpm.Val, Atomic_Data!$D:$D, _xlpm.Low, Atomic_Data!$E:$E, _xlpm.High, Atomic_Data!$F:$F, (_xlfn.SINGLE(_xlfn.XLOOKUP("CFO_t", _xlpm.Keys, _xlpm.Low)) - _xlfn.SINGLE(_xlfn.XLOOKUP("Capex_t", _xlpm.Keys, _xlpm.Low))) / _xlfn.SINGLE(_xlfn.XLOOKUP("Revenue_t", _xlpm.Keys, _xlpm.Low))))</f>
        <v>#DIV/0!</v>
      </c>
      <c r="D5" s="33" t="e">
        <f>_xlfn.SINGLE(_xlfn.LET(_xlpm.Keys, Atomic_Data!$A:$A, _xlpm.Val, Atomic_Data!$D:$D, _xlpm.Low, Atomic_Data!$E:$E, _xlpm.High, Atomic_Data!$F:$F, (_xlfn.SINGLE(_xlfn.XLOOKUP("CFO_t", _xlpm.Keys, _xlpm.High)) - _xlfn.SINGLE(_xlfn.XLOOKUP("Capex_t", _xlpm.Keys, _xlpm.High))) / _xlfn.SINGLE(_xlfn.XLOOKUP("Revenue_t", _xlpm.Keys, _xlpm.High))))</f>
        <v>#DIV/0!</v>
      </c>
      <c r="E5" s="11" t="s">
        <v>123</v>
      </c>
      <c r="F5" s="11"/>
      <c r="G5" s="11"/>
      <c r="H5" s="11"/>
      <c r="I5" s="11"/>
      <c r="J5" s="11"/>
      <c r="K5" s="11"/>
      <c r="L5" s="11"/>
      <c r="M5" s="15"/>
    </row>
    <row r="6" spans="1:13">
      <c r="A6" s="14" t="s">
        <v>9</v>
      </c>
      <c r="B6" s="33" t="e">
        <f>_xlfn.SINGLE(_xlfn.LET(_xlpm.Keys, Atomic_Data!$A:$A, _xlpm.Val, Atomic_Data!$D:$D, _xlpm.Low, Atomic_Data!$E:$E, _xlpm.High, Atomic_Data!$F:$F, (_xlfn.SINGLE(_xlfn.XLOOKUP("EBIT_t", _xlpm.Keys, _xlpm.Val)) * (1 - _xlfn.SINGLE(_xlfn.XLOOKUP("Tax_Rate", _xlpm.Keys, _xlpm.Val)))) / ((_xlfn.SINGLE(_xlfn.XLOOKUP("AR_Balance_t", _xlpm.Keys, _xlpm.Val)) + _xlfn.SINGLE(_xlfn.XLOOKUP("Inventory_Balance_t", _xlpm.Keys, _xlpm.Val)) - _xlfn.SINGLE(_xlfn.XLOOKUP("AP_Balance_t", _xlpm.Keys, _xlpm.Val))) + _xlfn.SINGLE(_xlfn.XLOOKUP("PPandE_Net", _xlpm.Keys, _xlpm.Val)) + _xlfn.SINGLE(_xlfn.XLOOKUP("Intangibles_Net", _xlpm.Keys, _xlpm.Val)))))</f>
        <v>#DIV/0!</v>
      </c>
      <c r="C6" s="33" t="e">
        <f>_xlfn.SINGLE(_xlfn.LET(_xlpm.Keys, Atomic_Data!$A:$A, _xlpm.Val, Atomic_Data!$D:$D, _xlpm.Low, Atomic_Data!$E:$E, _xlpm.High, Atomic_Data!$F:$F, (_xlfn.SINGLE(_xlfn.XLOOKUP("EBIT_t", _xlpm.Keys, _xlpm.Low)) * (1 - _xlfn.SINGLE(_xlfn.XLOOKUP("Tax_Rate", _xlpm.Keys, _xlpm.Low)))) / ((_xlfn.SINGLE(_xlfn.XLOOKUP("AR_Balance_t", _xlpm.Keys, _xlpm.Low)) + _xlfn.SINGLE(_xlfn.XLOOKUP("Inventory_Balance_t", _xlpm.Keys, _xlpm.Low)) - _xlfn.SINGLE(_xlfn.XLOOKUP("AP_Balance_t", _xlpm.Keys, _xlpm.Low))) + _xlfn.SINGLE(_xlfn.XLOOKUP("PPandE_Net", _xlpm.Keys, _xlpm.Low)) + _xlfn.SINGLE(_xlfn.XLOOKUP("Intangibles_Net", _xlpm.Keys, _xlpm.Low)))))</f>
        <v>#DIV/0!</v>
      </c>
      <c r="D6" s="33" t="e">
        <f>_xlfn.SINGLE(_xlfn.LET(_xlpm.Keys, Atomic_Data!$A:$A, _xlpm.Val, Atomic_Data!$D:$D, _xlpm.Low, Atomic_Data!$E:$E, _xlpm.High, Atomic_Data!$F:$F, (_xlfn.SINGLE(_xlfn.XLOOKUP("EBIT_t", _xlpm.Keys, _xlpm.High)) * (1 - _xlfn.SINGLE(_xlfn.XLOOKUP("Tax_Rate", _xlpm.Keys, _xlpm.High)))) / ((_xlfn.SINGLE(_xlfn.XLOOKUP("AR_Balance_t", _xlpm.Keys, _xlpm.High)) + _xlfn.SINGLE(_xlfn.XLOOKUP("Inventory_Balance_t", _xlpm.Keys, _xlpm.High)) - _xlfn.SINGLE(_xlfn.XLOOKUP("AP_Balance_t", _xlpm.Keys, _xlpm.High))) + _xlfn.SINGLE(_xlfn.XLOOKUP("PPandE_Net", _xlpm.Keys, _xlpm.High)) + _xlfn.SINGLE(_xlfn.XLOOKUP("Intangibles_Net", _xlpm.Keys, _xlpm.High)))))</f>
        <v>#DIV/0!</v>
      </c>
      <c r="E6" s="11" t="s">
        <v>124</v>
      </c>
      <c r="F6" s="11"/>
      <c r="G6" s="11"/>
      <c r="H6" s="11"/>
      <c r="I6" s="11"/>
      <c r="J6" s="11"/>
      <c r="K6" s="11"/>
      <c r="L6" s="11"/>
      <c r="M6" s="15"/>
    </row>
    <row r="7" spans="1:13">
      <c r="A7" s="14" t="s">
        <v>23</v>
      </c>
      <c r="B7" s="34" t="e">
        <f>_xlfn.SINGLE(_xlfn.LET(_xlpm.Keys, Atomic_Data!$A:$A, _xlpm.Val, Atomic_Data!$D:$D, _xlpm.Low, Atomic_Data!$E:$E, _xlpm.High, Atomic_Data!$F:$F, ((_xlfn.SINGLE(_xlfn.XLOOKUP("AR_Begin", _xlpm.Keys, _xlpm.Val)) + _xlfn.SINGLE(_xlfn.XLOOKUP("AR_End", _xlpm.Keys, _xlpm.Val))) / 2) / (_xlfn.SINGLE(_xlfn.XLOOKUP("Credit_Sales_t", _xlpm.Keys, _xlpm.Val)) / _xlfn.SINGLE(_xlfn.XLOOKUP("Days_in_Period", _xlpm.Keys, _xlpm.Val)))))</f>
        <v>#DIV/0!</v>
      </c>
      <c r="C7" s="34" t="e">
        <f>_xlfn.SINGLE(_xlfn.LET(_xlpm.Keys, Atomic_Data!$A:$A, _xlpm.Val, Atomic_Data!$D:$D, _xlpm.Low, Atomic_Data!$E:$E, _xlpm.High, Atomic_Data!$F:$F, ((_xlfn.SINGLE(_xlfn.XLOOKUP("AR_Begin", _xlpm.Keys, _xlpm.Low)) + _xlfn.SINGLE(_xlfn.XLOOKUP("AR_End", _xlpm.Keys, _xlpm.Low))) / 2) / (_xlfn.SINGLE(_xlfn.XLOOKUP("Credit_Sales_t", _xlpm.Keys, _xlpm.Low)) / _xlfn.SINGLE(_xlfn.XLOOKUP("Days_in_Period", _xlpm.Keys, _xlpm.Low)))))</f>
        <v>#DIV/0!</v>
      </c>
      <c r="D7" s="34" t="e">
        <f>_xlfn.SINGLE(_xlfn.LET(_xlpm.Keys, Atomic_Data!$A:$A, _xlpm.Val, Atomic_Data!$D:$D, _xlpm.Low, Atomic_Data!$E:$E, _xlpm.High, Atomic_Data!$F:$F, ((_xlfn.SINGLE(_xlfn.XLOOKUP("AR_Begin", _xlpm.Keys, _xlpm.High)) + _xlfn.SINGLE(_xlfn.XLOOKUP("AR_End", _xlpm.Keys, _xlpm.High))) / 2) / (_xlfn.SINGLE(_xlfn.XLOOKUP("Credit_Sales_t", _xlpm.Keys, _xlpm.High)) / _xlfn.SINGLE(_xlfn.XLOOKUP("Days_in_Period", _xlpm.Keys, _xlpm.High)))))</f>
        <v>#DIV/0!</v>
      </c>
      <c r="E7" s="11" t="s">
        <v>55</v>
      </c>
      <c r="F7" s="11"/>
      <c r="G7" s="11"/>
      <c r="H7" s="11"/>
      <c r="I7" s="11"/>
      <c r="J7" s="11"/>
      <c r="K7" s="11"/>
      <c r="L7" s="11"/>
      <c r="M7" s="15"/>
    </row>
    <row r="8" spans="1:13">
      <c r="A8" s="14" t="s">
        <v>50</v>
      </c>
      <c r="B8" s="34" t="e">
        <f>_xlfn.SINGLE(_xlfn.LET(_xlpm.Keys, Atomic_Data!$A:$A, _xlpm.Val, Atomic_Data!$D:$D, _xlpm.Low, Atomic_Data!$E:$E, _xlpm.High, Atomic_Data!$F:$F, ((_xlfn.SINGLE(_xlfn.XLOOKUP("Inventory_Begin", _xlpm.Keys, _xlpm.Val)) + _xlfn.SINGLE(_xlfn.XLOOKUP("Inventory_End", _xlpm.Keys, _xlpm.Val))) / 2) / (_xlfn.SINGLE(_xlfn.XLOOKUP("COGS_t", _xlpm.Keys, _xlpm.Val)) / _xlfn.SINGLE(_xlfn.XLOOKUP("Days_in_Period", _xlpm.Keys, _xlpm.Val)))))</f>
        <v>#DIV/0!</v>
      </c>
      <c r="C8" s="34" t="e">
        <f>_xlfn.SINGLE(_xlfn.LET(_xlpm.Keys, Atomic_Data!$A:$A, _xlpm.Val, Atomic_Data!$D:$D, _xlpm.Low, Atomic_Data!$E:$E, _xlpm.High, Atomic_Data!$F:$F, ((_xlfn.SINGLE(_xlfn.XLOOKUP("Inventory_Begin", _xlpm.Keys, _xlpm.Low)) + _xlfn.SINGLE(_xlfn.XLOOKUP("Inventory_End", _xlpm.Keys, _xlpm.Low))) / 2) / (_xlfn.SINGLE(_xlfn.XLOOKUP("COGS_t", _xlpm.Keys, _xlpm.Low)) / _xlfn.SINGLE(_xlfn.XLOOKUP("Days_in_Period", _xlpm.Keys, _xlpm.Low)))))</f>
        <v>#DIV/0!</v>
      </c>
      <c r="D8" s="34" t="e">
        <f>_xlfn.SINGLE(_xlfn.LET(_xlpm.Keys, Atomic_Data!$A:$A, _xlpm.Val, Atomic_Data!$D:$D, _xlpm.Low, Atomic_Data!$E:$E, _xlpm.High, Atomic_Data!$F:$F, ((_xlfn.SINGLE(_xlfn.XLOOKUP("Inventory_Begin", _xlpm.Keys, _xlpm.High)) + _xlfn.SINGLE(_xlfn.XLOOKUP("Inventory_End", _xlpm.Keys, _xlpm.High))) / 2) / (_xlfn.SINGLE(_xlfn.XLOOKUP("COGS_t", _xlpm.Keys, _xlpm.High)) / _xlfn.SINGLE(_xlfn.XLOOKUP("Days_in_Period", _xlpm.Keys, _xlpm.High)))))</f>
        <v>#DIV/0!</v>
      </c>
      <c r="E8" s="11" t="s">
        <v>51</v>
      </c>
      <c r="F8" s="11"/>
      <c r="G8" s="11"/>
      <c r="H8" s="11"/>
      <c r="I8" s="11"/>
      <c r="J8" s="11"/>
      <c r="K8" s="11"/>
      <c r="L8" s="11"/>
      <c r="M8" s="15"/>
    </row>
    <row r="9" spans="1:13">
      <c r="A9" s="14" t="s">
        <v>13</v>
      </c>
      <c r="B9" s="34" t="e">
        <f>_xlfn.SINGLE(_xlfn.LET(_xlpm.Keys, Atomic_Data!$A:$A, _xlpm.Val, Atomic_Data!$D:$D, _xlpm.Low, Atomic_Data!$E:$E, _xlpm.High, Atomic_Data!$F:$F, ((_xlfn.SINGLE(_xlfn.XLOOKUP("AP_Begin", _xlpm.Keys, _xlpm.Val)) + _xlfn.SINGLE(_xlfn.XLOOKUP("AP_End", _xlpm.Keys, _xlpm.Val))) / 2) / (_xlfn.SINGLE(_xlfn.XLOOKUP("COGS_t", _xlpm.Keys, _xlpm.Val)) / _xlfn.SINGLE(_xlfn.XLOOKUP("Days_in_Period", _xlpm.Keys, _xlpm.Val)))))</f>
        <v>#DIV/0!</v>
      </c>
      <c r="C9" s="34" t="e">
        <f>_xlfn.SINGLE(_xlfn.LET(_xlpm.Keys, Atomic_Data!$A:$A, _xlpm.Val, Atomic_Data!$D:$D, _xlpm.Low, Atomic_Data!$E:$E, _xlpm.High, Atomic_Data!$F:$F, ((_xlfn.SINGLE(_xlfn.XLOOKUP("AP_Begin", _xlpm.Keys, _xlpm.Low)) + _xlfn.SINGLE(_xlfn.XLOOKUP("AP_End", _xlpm.Keys, _xlpm.Low))) / 2) / (_xlfn.SINGLE(_xlfn.XLOOKUP("COGS_t", _xlpm.Keys, _xlpm.Low)) / _xlfn.SINGLE(_xlfn.XLOOKUP("Days_in_Period", _xlpm.Keys, _xlpm.Low)))))</f>
        <v>#DIV/0!</v>
      </c>
      <c r="D9" s="34" t="e">
        <f>_xlfn.SINGLE(_xlfn.LET(_xlpm.Keys, Atomic_Data!$A:$A, _xlpm.Val, Atomic_Data!$D:$D, _xlpm.Low, Atomic_Data!$E:$E, _xlpm.High, Atomic_Data!$F:$F, ((_xlfn.SINGLE(_xlfn.XLOOKUP("AP_Begin", _xlpm.Keys, _xlpm.High)) + _xlfn.SINGLE(_xlfn.XLOOKUP("AP_End", _xlpm.Keys, _xlpm.High))) / 2) / (_xlfn.SINGLE(_xlfn.XLOOKUP("COGS_t", _xlpm.Keys, _xlpm.High)) / _xlfn.SINGLE(_xlfn.XLOOKUP("Days_in_Period", _xlpm.Keys, _xlpm.High)))))</f>
        <v>#DIV/0!</v>
      </c>
      <c r="E9" s="11" t="s">
        <v>54</v>
      </c>
      <c r="F9" s="11"/>
      <c r="G9" s="11"/>
      <c r="H9" s="11"/>
      <c r="I9" s="11"/>
      <c r="J9" s="11"/>
      <c r="K9" s="11"/>
      <c r="L9" s="11"/>
      <c r="M9" s="15"/>
    </row>
    <row r="10" spans="1:13">
      <c r="A10" s="16" t="s">
        <v>52</v>
      </c>
      <c r="B10" s="35" t="e">
        <f>B7+B8-B9</f>
        <v>#DIV/0!</v>
      </c>
      <c r="C10" s="35" t="e">
        <f>B7+B8-B9</f>
        <v>#DIV/0!</v>
      </c>
      <c r="D10" s="35" t="e">
        <f>B7+B8-B9</f>
        <v>#DIV/0!</v>
      </c>
      <c r="E10" s="17" t="s">
        <v>125</v>
      </c>
      <c r="F10" s="17"/>
      <c r="G10" s="17"/>
      <c r="H10" s="17"/>
      <c r="I10" s="17"/>
      <c r="J10" s="17"/>
      <c r="K10" s="17"/>
      <c r="L10" s="17"/>
      <c r="M10" s="18"/>
    </row>
    <row r="15" spans="1:13">
      <c r="A15" s="5"/>
      <c r="B15" s="5"/>
      <c r="C15" s="5"/>
      <c r="D15" s="5"/>
    </row>
    <row r="18" spans="1:4">
      <c r="B18" s="6"/>
    </row>
    <row r="29" spans="1:4">
      <c r="A29" s="5"/>
      <c r="B29" s="5"/>
      <c r="C29" s="5"/>
      <c r="D29" s="5"/>
    </row>
    <row r="36" spans="1:4">
      <c r="A36" s="5"/>
      <c r="B36" s="5"/>
      <c r="C36" s="5"/>
      <c r="D36" s="5"/>
    </row>
    <row r="49" spans="1:4">
      <c r="A49" s="5"/>
      <c r="B49" s="5"/>
      <c r="C49" s="5"/>
      <c r="D49" s="5"/>
    </row>
    <row r="51" spans="1:4">
      <c r="B51" s="6"/>
    </row>
    <row r="59" spans="1:4">
      <c r="A59" s="5"/>
      <c r="B59" s="5"/>
      <c r="C59" s="5"/>
      <c r="D59" s="5"/>
    </row>
    <row r="65" spans="1:4">
      <c r="C65" s="7"/>
    </row>
    <row r="71" spans="1:4">
      <c r="A71" s="5"/>
      <c r="B71" s="5"/>
      <c r="C71" s="5"/>
      <c r="D71" s="5"/>
    </row>
    <row r="73" spans="1:4">
      <c r="B73" s="8"/>
    </row>
    <row r="83" spans="1:4">
      <c r="A83" s="5"/>
      <c r="B83" s="5"/>
      <c r="C83" s="5"/>
      <c r="D83" s="5"/>
    </row>
    <row r="88" spans="1:4">
      <c r="A88" s="5"/>
      <c r="B88" s="5"/>
      <c r="C88" s="5"/>
      <c r="D8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9"/>
  <sheetViews>
    <sheetView workbookViewId="0">
      <selection activeCell="B22" sqref="B22"/>
    </sheetView>
  </sheetViews>
  <sheetFormatPr defaultColWidth="8.85546875" defaultRowHeight="15"/>
  <cols>
    <col min="1" max="1" width="46.7109375" customWidth="1"/>
    <col min="2" max="4" width="20.7109375" customWidth="1"/>
  </cols>
  <sheetData>
    <row r="1" spans="1:12">
      <c r="A1" s="19" t="s">
        <v>114</v>
      </c>
      <c r="B1" s="36" t="s">
        <v>3</v>
      </c>
      <c r="C1" s="36" t="s">
        <v>115</v>
      </c>
      <c r="D1" s="36" t="s">
        <v>116</v>
      </c>
      <c r="E1" s="20" t="s">
        <v>1</v>
      </c>
      <c r="F1" s="21"/>
      <c r="G1" s="21"/>
      <c r="H1" s="21"/>
      <c r="I1" s="21"/>
      <c r="J1" s="21"/>
      <c r="K1" s="21"/>
      <c r="L1" s="22"/>
    </row>
    <row r="2" spans="1:12">
      <c r="A2" s="23" t="s">
        <v>126</v>
      </c>
      <c r="B2" s="41" t="e">
        <f>_xlfn.SINGLE(_xlfn.LET(_xlpm.Keys, Atomic_Data!$A:$A, _xlpm.Val, Atomic_Data!$D:$D, _xlpm.Low, Atomic_Data!$E:$E, _xlpm.High, Atomic_Data!$F:$F, _xlfn.SINGLE(_xlfn.XLOOKUP("Enterprise_Value", _xlpm.Keys, _xlpm.Val)) / _xlfn.SINGLE(_xlfn.XLOOKUP("Revenue_t", _xlpm.Keys, _xlpm.Val))))</f>
        <v>#DIV/0!</v>
      </c>
      <c r="C2" s="41" t="e">
        <f>_xlfn.SINGLE(_xlfn.LET(_xlpm.Keys, Atomic_Data!$A:$A, _xlpm.Val, Atomic_Data!$D:$D, _xlpm.Low, Atomic_Data!$E:$E, _xlpm.High, Atomic_Data!$F:$F, _xlfn.SINGLE(_xlfn.XLOOKUP("Enterprise_Value", _xlpm.Keys, _xlpm.Low)) / _xlfn.SINGLE(_xlfn.XLOOKUP("Revenue_t", _xlpm.Keys, _xlpm.Low))))</f>
        <v>#DIV/0!</v>
      </c>
      <c r="D2" s="41" t="e">
        <f>_xlfn.SINGLE(_xlfn.LET(_xlpm.Keys, Atomic_Data!$A:$A, _xlpm.Val, Atomic_Data!$D:$D, _xlpm.Low, Atomic_Data!$E:$E, _xlpm.High, Atomic_Data!$F:$F, _xlfn.SINGLE(_xlfn.XLOOKUP("Enterprise_Value", _xlpm.Keys, _xlpm.High)) / _xlfn.SINGLE(_xlfn.XLOOKUP("Revenue_t", _xlpm.Keys, _xlpm.High))))</f>
        <v>#DIV/0!</v>
      </c>
      <c r="E2" s="12" t="s">
        <v>127</v>
      </c>
      <c r="F2" s="12"/>
      <c r="G2" s="12"/>
      <c r="H2" s="12"/>
      <c r="I2" s="12"/>
      <c r="J2" s="12"/>
      <c r="K2" s="12"/>
      <c r="L2" s="13"/>
    </row>
    <row r="3" spans="1:12">
      <c r="A3" s="14" t="s">
        <v>128</v>
      </c>
      <c r="B3" s="37">
        <f>_xlfn.SINGLE(_xlfn.LET(_xlpm.Keys, Atomic_Data!$A:$A, _xlpm.Val, Atomic_Data!$D:$D, _xlpm.Low, Atomic_Data!$E:$E, _xlpm.High, Atomic_Data!$F:$F, _xlfn.SINGLE(_xlfn.XLOOKUP("EBIT_t", _xlpm.Keys, _xlpm.Val)) + _xlfn.SINGLE(_xlfn.XLOOKUP("DandA_t", _xlpm.Keys, _xlpm.Val))))</f>
        <v>0</v>
      </c>
      <c r="C3" s="37">
        <f>_xlfn.SINGLE(_xlfn.LET(_xlpm.Keys, Atomic_Data!$A:$A, _xlpm.Val, Atomic_Data!$D:$D, _xlpm.Low, Atomic_Data!$E:$E, _xlpm.High, Atomic_Data!$F:$F, _xlfn.SINGLE(_xlfn.XLOOKUP("EBIT_t", _xlpm.Keys, _xlpm.Low)) + _xlfn.SINGLE(_xlfn.XLOOKUP("DandA_t", _xlpm.Keys, _xlpm.Low))))</f>
        <v>0</v>
      </c>
      <c r="D3" s="37">
        <f>_xlfn.SINGLE(_xlfn.LET(_xlpm.Keys, Atomic_Data!$A:$A, _xlpm.Val, Atomic_Data!$D:$D, _xlpm.Low, Atomic_Data!$E:$E, _xlpm.High, Atomic_Data!$F:$F, _xlfn.SINGLE(_xlfn.XLOOKUP("EBIT_t", _xlpm.Keys, _xlpm.High)) + _xlfn.SINGLE(_xlfn.XLOOKUP("DandA_t", _xlpm.Keys, _xlpm.High))))</f>
        <v>0</v>
      </c>
      <c r="E3" s="11" t="s">
        <v>129</v>
      </c>
      <c r="F3" s="11"/>
      <c r="G3" s="11"/>
      <c r="H3" s="11"/>
      <c r="I3" s="11"/>
      <c r="J3" s="11"/>
      <c r="K3" s="11"/>
      <c r="L3" s="15"/>
    </row>
    <row r="4" spans="1:12">
      <c r="A4" s="14" t="s">
        <v>130</v>
      </c>
      <c r="B4" s="40" t="e">
        <f>_xlfn.SINGLE(_xlfn.LET(_xlpm.Keys, Atomic_Data!$A:$A, _xlpm.Val, Atomic_Data!$D:$D, _xlpm.Low, Atomic_Data!$E:$E, _xlpm.High, Atomic_Data!$F:$F, _xlfn.SINGLE(_xlfn.XLOOKUP("Enterprise_Value", _xlpm.Keys, _xlpm.Val)) / (_xlfn.SINGLE(_xlfn.XLOOKUP("EBIT_t", _xlpm.Keys, _xlpm.Val)) + _xlfn.SINGLE(_xlfn.XLOOKUP("DandA_t", _xlpm.Keys, _xlpm.Val)))))</f>
        <v>#DIV/0!</v>
      </c>
      <c r="C4" s="40" t="e">
        <f>_xlfn.SINGLE(_xlfn.LET(_xlpm.Keys, Atomic_Data!$A:$A, _xlpm.Val, Atomic_Data!$D:$D, _xlpm.Low, Atomic_Data!$E:$E, _xlpm.High, Atomic_Data!$F:$F, _xlfn.SINGLE(_xlfn.XLOOKUP("Enterprise_Value", _xlpm.Keys, _xlpm.Low)) / (_xlfn.SINGLE(_xlfn.XLOOKUP("EBIT_t", _xlpm.Keys, _xlpm.Low)) + _xlfn.SINGLE(_xlfn.XLOOKUP("DandA_t", _xlpm.Keys, _xlpm.Low)))))</f>
        <v>#DIV/0!</v>
      </c>
      <c r="D4" s="40" t="e">
        <f>_xlfn.SINGLE(_xlfn.LET(_xlpm.Keys, Atomic_Data!$A:$A, _xlpm.Val, Atomic_Data!$D:$D, _xlpm.Low, Atomic_Data!$E:$E, _xlpm.High, Atomic_Data!$F:$F, _xlfn.SINGLE(_xlfn.XLOOKUP("Enterprise_Value", _xlpm.Keys, _xlpm.High)) / (_xlfn.SINGLE(_xlfn.XLOOKUP("EBIT_t", _xlpm.Keys, _xlpm.High)) + _xlfn.SINGLE(_xlfn.XLOOKUP("DandA_t", _xlpm.Keys, _xlpm.High)))))</f>
        <v>#DIV/0!</v>
      </c>
      <c r="E4" s="11" t="s">
        <v>131</v>
      </c>
      <c r="F4" s="11"/>
      <c r="G4" s="11"/>
      <c r="H4" s="11"/>
      <c r="I4" s="11"/>
      <c r="J4" s="11"/>
      <c r="K4" s="11"/>
      <c r="L4" s="15"/>
    </row>
    <row r="5" spans="1:12">
      <c r="A5" s="14" t="s">
        <v>132</v>
      </c>
      <c r="B5" s="40" t="e">
        <f>_xlfn.SINGLE(_xlfn.LET(_xlpm.Keys, Atomic_Data!$A:$A, _xlpm.Val, Atomic_Data!$D:$D, _xlpm.Low, Atomic_Data!$E:$E, _xlpm.High, Atomic_Data!$F:$F, _xlfn.SINGLE(_xlfn.XLOOKUP("Enterprise_Value", _xlpm.Keys, _xlpm.Val)) / _xlfn.SINGLE(_xlfn.XLOOKUP("EBIT_t", _xlpm.Keys, _xlpm.Val))))</f>
        <v>#DIV/0!</v>
      </c>
      <c r="C5" s="40" t="e">
        <f>_xlfn.SINGLE(_xlfn.LET(_xlpm.Keys, Atomic_Data!$A:$A, _xlpm.Val, Atomic_Data!$D:$D, _xlpm.Low, Atomic_Data!$E:$E, _xlpm.High, Atomic_Data!$F:$F, _xlfn.SINGLE(_xlfn.XLOOKUP("Enterprise_Value", _xlpm.Keys, _xlpm.Low)) / _xlfn.SINGLE(_xlfn.XLOOKUP("EBIT_t", _xlpm.Keys, _xlpm.Low))))</f>
        <v>#DIV/0!</v>
      </c>
      <c r="D5" s="40" t="e">
        <f>_xlfn.SINGLE(_xlfn.LET(_xlpm.Keys, Atomic_Data!$A:$A, _xlpm.Val, Atomic_Data!$D:$D, _xlpm.Low, Atomic_Data!$E:$E, _xlpm.High, Atomic_Data!$F:$F, _xlfn.SINGLE(_xlfn.XLOOKUP("Enterprise_Value", _xlpm.Keys, _xlpm.High)) / _xlfn.SINGLE(_xlfn.XLOOKUP("EBIT_t", _xlpm.Keys, _xlpm.High))))</f>
        <v>#DIV/0!</v>
      </c>
      <c r="E5" s="11" t="s">
        <v>133</v>
      </c>
      <c r="F5" s="11"/>
      <c r="G5" s="11"/>
      <c r="H5" s="11"/>
      <c r="I5" s="11"/>
      <c r="J5" s="11"/>
      <c r="K5" s="11"/>
      <c r="L5" s="15"/>
    </row>
    <row r="6" spans="1:12">
      <c r="A6" s="14" t="s">
        <v>42</v>
      </c>
      <c r="B6" s="38">
        <f>_xlfn.SINGLE(_xlfn.LET(_xlpm.Keys, Atomic_Data!$A:$A, _xlpm.Val, Atomic_Data!$D:$D, _xlpm.Low, Atomic_Data!$E:$E, _xlpm.High, Atomic_Data!$F:$F, _xlfn.SINGLE(_xlfn.XLOOKUP("Equity_Weight", _xlpm.Keys, _xlpm.Val)) * _xlfn.SINGLE(_xlfn.XLOOKUP("Cost_of_Equity", _xlpm.Keys, _xlpm.Val)) + _xlfn.SINGLE(_xlfn.XLOOKUP("Debt_Weight", _xlpm.Keys, _xlpm.Val)) * _xlfn.SINGLE(_xlfn.XLOOKUP("Cost_of_Debt", _xlpm.Keys, _xlpm.Val)) * (1 - _xlfn.SINGLE(_xlfn.XLOOKUP("Tax_Rate", _xlpm.Keys, _xlpm.Val)))))</f>
        <v>0</v>
      </c>
      <c r="C6" s="38">
        <f>_xlfn.SINGLE(_xlfn.LET(_xlpm.Keys, Atomic_Data!$A:$A, _xlpm.Val, Atomic_Data!$D:$D, _xlpm.Low, Atomic_Data!$E:$E, _xlpm.High, Atomic_Data!$F:$F, _xlfn.SINGLE(_xlfn.XLOOKUP("Equity_Weight", _xlpm.Keys, _xlpm.Low)) * _xlfn.SINGLE(_xlfn.XLOOKUP("Cost_of_Equity", _xlpm.Keys, _xlpm.Low)) + _xlfn.SINGLE(_xlfn.XLOOKUP("Debt_Weight", _xlpm.Keys, _xlpm.Low)) * _xlfn.SINGLE(_xlfn.XLOOKUP("Cost_of_Debt", _xlpm.Keys, _xlpm.Low)) * (1 - _xlfn.SINGLE(_xlfn.XLOOKUP("Tax_Rate", _xlpm.Keys, _xlpm.Low)))))</f>
        <v>0</v>
      </c>
      <c r="D6" s="38">
        <f>_xlfn.SINGLE(_xlfn.LET(_xlpm.Keys, Atomic_Data!$A:$A, _xlpm.Val, Atomic_Data!$D:$D, _xlpm.Low, Atomic_Data!$E:$E, _xlpm.High, Atomic_Data!$F:$F, _xlfn.SINGLE(_xlfn.XLOOKUP("Equity_Weight", _xlpm.Keys, _xlpm.High)) * _xlfn.SINGLE(_xlfn.XLOOKUP("Cost_of_Equity", _xlpm.Keys, _xlpm.High)) + _xlfn.SINGLE(_xlfn.XLOOKUP("Debt_Weight", _xlpm.Keys, _xlpm.High)) * _xlfn.SINGLE(_xlfn.XLOOKUP("Cost_of_Debt", _xlpm.Keys, _xlpm.High)) * (1 - _xlfn.SINGLE(_xlfn.XLOOKUP("Tax_Rate", _xlpm.Keys, _xlpm.High)))))</f>
        <v>0</v>
      </c>
      <c r="E6" s="11" t="s">
        <v>105</v>
      </c>
      <c r="F6" s="11"/>
      <c r="G6" s="11"/>
      <c r="H6" s="11"/>
      <c r="I6" s="11"/>
      <c r="J6" s="11"/>
      <c r="K6" s="11"/>
      <c r="L6" s="15"/>
    </row>
    <row r="7" spans="1:12">
      <c r="A7" s="14" t="s">
        <v>106</v>
      </c>
      <c r="B7" s="37" t="e">
        <f>_xlfn.SINGLE(_xlfn.LET(_xlpm.Keys, Atomic_Data!$A:$A, _xlpm.Val, Atomic_Data!$D:$D, _xlpm.Low, Atomic_Data!$E:$E, _xlpm.High, Atomic_Data!$F:$F, (_xlfn.SINGLE(_xlfn.XLOOKUP("CFO_t", _xlpm.Keys, _xlpm.Val)) - _xlfn.SINGLE(_xlfn.XLOOKUP("Capex_t", _xlpm.Keys, _xlpm.Val))) * (1 + _xlfn.SINGLE(_xlfn.XLOOKUP("Perpetual_Growth_Rate_g", _xlpm.Keys, _xlpm.Val))) / (_xlfn.SINGLE(_xlfn.XLOOKUP("WACC", _xlpm.Keys, _xlpm.Val)) - _xlfn.SINGLE(_xlfn.XLOOKUP("Perpetual_Growth_Rate_g", _xlpm.Keys, _xlpm.Val)))))</f>
        <v>#DIV/0!</v>
      </c>
      <c r="C7" s="37" t="e">
        <f>_xlfn.SINGLE(_xlfn.LET(_xlpm.Keys, Atomic_Data!$A:$A, _xlpm.Val, Atomic_Data!$D:$D, _xlpm.Low, Atomic_Data!$E:$E, _xlpm.High, Atomic_Data!$F:$F, (_xlfn.SINGLE(_xlfn.XLOOKUP("CFO_t", _xlpm.Keys, _xlpm.Low)) - _xlfn.SINGLE(_xlfn.XLOOKUP("Capex_t", _xlpm.Keys, _xlpm.Low))) * (1 + _xlfn.SINGLE(_xlfn.XLOOKUP("Perpetual_Growth_Rate_g", _xlpm.Keys, _xlpm.Low))) / (_xlfn.SINGLE(_xlfn.XLOOKUP("WACC", _xlpm.Keys, _xlpm.Low)) - _xlfn.SINGLE(_xlfn.XLOOKUP("Perpetual_Growth_Rate_g", _xlpm.Keys, _xlpm.Low)))))</f>
        <v>#DIV/0!</v>
      </c>
      <c r="D7" s="37" t="e">
        <f>_xlfn.SINGLE(_xlfn.LET(_xlpm.Keys, Atomic_Data!$A:$A, _xlpm.Val, Atomic_Data!$D:$D, _xlpm.Low, Atomic_Data!$E:$E, _xlpm.High, Atomic_Data!$F:$F, (_xlfn.SINGLE(_xlfn.XLOOKUP("CFO_t", _xlpm.Keys, _xlpm.High)) - _xlfn.SINGLE(_xlfn.XLOOKUP("Capex_t", _xlpm.Keys, _xlpm.High))) * (1 + _xlfn.SINGLE(_xlfn.XLOOKUP("Perpetual_Growth_Rate_g", _xlpm.Keys, _xlpm.High))) / (_xlfn.SINGLE(_xlfn.XLOOKUP("WACC", _xlpm.Keys, _xlpm.High)) - _xlfn.SINGLE(_xlfn.XLOOKUP("Perpetual_Growth_Rate_g", _xlpm.Keys, _xlpm.High)))))</f>
        <v>#DIV/0!</v>
      </c>
      <c r="E7" s="11" t="s">
        <v>134</v>
      </c>
      <c r="F7" s="11"/>
      <c r="G7" s="11"/>
      <c r="H7" s="11"/>
      <c r="I7" s="11"/>
      <c r="J7" s="11"/>
      <c r="K7" s="11"/>
      <c r="L7" s="15"/>
    </row>
    <row r="8" spans="1:12">
      <c r="A8" s="14" t="s">
        <v>135</v>
      </c>
      <c r="B8" s="38" t="e">
        <f>_xlfn.SINGLE(_xlfn.LET(_xlpm.Keys, Atomic_Data!$A:$A, _xlpm.Val, Atomic_Data!$D:$D, _xlpm.Low, Atomic_Data!$E:$E, _xlpm.High, Atomic_Data!$F:$F, _xlfn.SINGLE(_xlfn.XLOOKUP("Revenue_t", _xlpm.Keys, _xlpm.Val)) / _xlfn.SINGLE(_xlfn.XLOOKUP("Revenue_t_minus_1", _xlpm.Keys, _xlpm.Val)) - 1))</f>
        <v>#DIV/0!</v>
      </c>
      <c r="C8" s="38" t="e">
        <f>_xlfn.SINGLE(_xlfn.LET(_xlpm.Keys, Atomic_Data!$A:$A, _xlpm.Val, Atomic_Data!$D:$D, _xlpm.Low, Atomic_Data!$E:$E, _xlpm.High, Atomic_Data!$F:$F, _xlfn.SINGLE(_xlfn.XLOOKUP("Revenue_t", _xlpm.Keys, _xlpm.Low)) / _xlfn.SINGLE(_xlfn.XLOOKUP("Revenue_t_minus_1", _xlpm.Keys, _xlpm.Low)) - 1))</f>
        <v>#DIV/0!</v>
      </c>
      <c r="D8" s="38" t="e">
        <f>_xlfn.SINGLE(_xlfn.LET(_xlpm.Keys, Atomic_Data!$A:$A, _xlpm.Val, Atomic_Data!$D:$D, _xlpm.Low, Atomic_Data!$E:$E, _xlpm.High, Atomic_Data!$F:$F, _xlfn.SINGLE(_xlfn.XLOOKUP("Revenue_t", _xlpm.Keys, _xlpm.High)) / _xlfn.SINGLE(_xlfn.XLOOKUP("Revenue_t_minus_1", _xlpm.Keys, _xlpm.High)) - 1))</f>
        <v>#DIV/0!</v>
      </c>
      <c r="E8" s="11" t="s">
        <v>136</v>
      </c>
      <c r="F8" s="11"/>
      <c r="G8" s="11"/>
      <c r="H8" s="11"/>
      <c r="I8" s="11"/>
      <c r="J8" s="11"/>
      <c r="K8" s="11"/>
      <c r="L8" s="15"/>
    </row>
    <row r="9" spans="1:12">
      <c r="A9" s="16" t="s">
        <v>137</v>
      </c>
      <c r="B9" s="39" t="e">
        <f>_xlfn.SINGLE(_xlfn.LET(_xlpm.Keys, Atomic_Data!$A:$A, _xlpm.Val, Atomic_Data!$D:$D, _xlpm.Low, Atomic_Data!$E:$E, _xlpm.High, Atomic_Data!$F:$F, (_xlfn.SINGLE(_xlfn.XLOOKUP("Revenue_t", _xlpm.Keys, _xlpm.Val)) / _xlfn.SINGLE(_xlfn.XLOOKUP("Revenue_t_minus_1", _xlpm.Keys, _xlpm.Val)) - 1) + ((_xlfn.SINGLE(_xlfn.XLOOKUP("EBIT_t", _xlpm.Keys, _xlpm.Val)) + _xlfn.SINGLE(_xlfn.XLOOKUP("DandA_t", _xlpm.Keys, _xlpm.Val))) / _xlfn.SINGLE(_xlfn.XLOOKUP("Revenue_t", _xlpm.Keys, _xlpm.Val)))))</f>
        <v>#DIV/0!</v>
      </c>
      <c r="C9" s="39" t="e">
        <f>_xlfn.SINGLE(_xlfn.LET(_xlpm.Keys, Atomic_Data!$A:$A, _xlpm.Val, Atomic_Data!$D:$D, _xlpm.Low, Atomic_Data!$E:$E, _xlpm.High, Atomic_Data!$F:$F, (_xlfn.SINGLE(_xlfn.XLOOKUP("Revenue_t", _xlpm.Keys, _xlpm.Low)) / _xlfn.SINGLE(_xlfn.XLOOKUP("Revenue_t_minus_1", _xlpm.Keys, _xlpm.Low)) - 1) + ((_xlfn.SINGLE(_xlfn.XLOOKUP("EBIT_t", _xlpm.Keys, _xlpm.Low)) + _xlfn.SINGLE(_xlfn.XLOOKUP("DandA_t", _xlpm.Keys, _xlpm.Low))) / _xlfn.SINGLE(_xlfn.XLOOKUP("Revenue_t", _xlpm.Keys, _xlpm.Low)))))</f>
        <v>#DIV/0!</v>
      </c>
      <c r="D9" s="39" t="e">
        <f>_xlfn.SINGLE(_xlfn.LET(_xlpm.Keys, Atomic_Data!$A:$A, _xlpm.Val, Atomic_Data!$D:$D, _xlpm.Low, Atomic_Data!$E:$E, _xlpm.High, Atomic_Data!$F:$F, (_xlfn.SINGLE(_xlfn.XLOOKUP("Revenue_t", _xlpm.Keys, _xlpm.High)) / _xlfn.SINGLE(_xlfn.XLOOKUP("Revenue_t_minus_1", _xlpm.Keys, _xlpm.High)) - 1) + ((_xlfn.SINGLE(_xlfn.XLOOKUP("EBIT_t", _xlpm.Keys, _xlpm.High)) + _xlfn.SINGLE(_xlfn.XLOOKUP("DandA_t", _xlpm.Keys, _xlpm.High))) / _xlfn.SINGLE(_xlfn.XLOOKUP("Revenue_t", _xlpm.Keys, _xlpm.High)))))</f>
        <v>#DIV/0!</v>
      </c>
      <c r="E9" s="17" t="s">
        <v>138</v>
      </c>
      <c r="F9" s="17"/>
      <c r="G9" s="17"/>
      <c r="H9" s="17"/>
      <c r="I9" s="17"/>
      <c r="J9" s="17"/>
      <c r="K9" s="17"/>
      <c r="L9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abSelected="1" workbookViewId="0">
      <selection activeCell="E1" sqref="E1:E1048576"/>
    </sheetView>
  </sheetViews>
  <sheetFormatPr defaultColWidth="8.85546875" defaultRowHeight="15"/>
  <cols>
    <col min="1" max="1" width="44.7109375" customWidth="1"/>
    <col min="2" max="2" width="32.7109375" customWidth="1"/>
    <col min="3" max="3" width="85.7109375" customWidth="1"/>
    <col min="4" max="4" width="70.7109375" customWidth="1"/>
  </cols>
  <sheetData>
    <row r="1" spans="1:4">
      <c r="A1" s="1" t="s">
        <v>114</v>
      </c>
      <c r="B1" s="1" t="s">
        <v>139</v>
      </c>
      <c r="C1" s="1" t="s">
        <v>140</v>
      </c>
      <c r="D1" s="1" t="s">
        <v>141</v>
      </c>
    </row>
    <row r="2" spans="1:4">
      <c r="A2" t="s">
        <v>100</v>
      </c>
      <c r="B2" t="s">
        <v>142</v>
      </c>
      <c r="C2" t="s">
        <v>143</v>
      </c>
      <c r="D2" t="s">
        <v>144</v>
      </c>
    </row>
    <row r="3" spans="1:4">
      <c r="A3" t="s">
        <v>118</v>
      </c>
      <c r="B3" t="s">
        <v>142</v>
      </c>
      <c r="C3" t="s">
        <v>145</v>
      </c>
      <c r="D3" t="s">
        <v>146</v>
      </c>
    </row>
    <row r="4" spans="1:4">
      <c r="A4" t="s">
        <v>120</v>
      </c>
      <c r="B4" t="s">
        <v>142</v>
      </c>
      <c r="C4" t="s">
        <v>147</v>
      </c>
      <c r="D4" t="s">
        <v>148</v>
      </c>
    </row>
    <row r="5" spans="1:4">
      <c r="A5" t="s">
        <v>122</v>
      </c>
      <c r="B5" t="s">
        <v>142</v>
      </c>
      <c r="C5" t="s">
        <v>149</v>
      </c>
      <c r="D5" t="s">
        <v>150</v>
      </c>
    </row>
    <row r="6" spans="1:4">
      <c r="A6" t="s">
        <v>9</v>
      </c>
      <c r="B6" t="s">
        <v>142</v>
      </c>
      <c r="C6" t="s">
        <v>151</v>
      </c>
      <c r="D6" t="s">
        <v>152</v>
      </c>
    </row>
    <row r="7" spans="1:4">
      <c r="A7" t="s">
        <v>23</v>
      </c>
      <c r="B7" t="s">
        <v>142</v>
      </c>
      <c r="C7" t="s">
        <v>153</v>
      </c>
      <c r="D7" t="s">
        <v>154</v>
      </c>
    </row>
    <row r="8" spans="1:4">
      <c r="A8" t="s">
        <v>50</v>
      </c>
      <c r="B8" t="s">
        <v>142</v>
      </c>
      <c r="C8" t="s">
        <v>155</v>
      </c>
      <c r="D8" t="s">
        <v>156</v>
      </c>
    </row>
    <row r="9" spans="1:4">
      <c r="A9" t="s">
        <v>13</v>
      </c>
      <c r="B9" t="s">
        <v>142</v>
      </c>
      <c r="C9" t="s">
        <v>157</v>
      </c>
      <c r="D9" t="s">
        <v>158</v>
      </c>
    </row>
    <row r="10" spans="1:4">
      <c r="A10" t="s">
        <v>52</v>
      </c>
      <c r="B10" t="s">
        <v>142</v>
      </c>
      <c r="C10" t="s">
        <v>159</v>
      </c>
      <c r="D10" t="s">
        <v>160</v>
      </c>
    </row>
    <row r="11" spans="1:4">
      <c r="A11" t="s">
        <v>126</v>
      </c>
      <c r="B11" t="s">
        <v>161</v>
      </c>
      <c r="C11" t="s">
        <v>162</v>
      </c>
      <c r="D11" t="s">
        <v>163</v>
      </c>
    </row>
    <row r="12" spans="1:4">
      <c r="A12" t="s">
        <v>128</v>
      </c>
      <c r="B12" t="s">
        <v>161</v>
      </c>
      <c r="C12" t="s">
        <v>164</v>
      </c>
      <c r="D12" t="s">
        <v>165</v>
      </c>
    </row>
    <row r="13" spans="1:4">
      <c r="A13" t="s">
        <v>130</v>
      </c>
      <c r="B13" t="s">
        <v>161</v>
      </c>
      <c r="C13" t="s">
        <v>166</v>
      </c>
      <c r="D13" t="s">
        <v>167</v>
      </c>
    </row>
    <row r="14" spans="1:4">
      <c r="A14" t="s">
        <v>132</v>
      </c>
      <c r="B14" t="s">
        <v>161</v>
      </c>
      <c r="C14" t="s">
        <v>168</v>
      </c>
      <c r="D14" t="s">
        <v>169</v>
      </c>
    </row>
    <row r="15" spans="1:4">
      <c r="A15" t="s">
        <v>42</v>
      </c>
      <c r="B15" t="s">
        <v>161</v>
      </c>
      <c r="C15" t="s">
        <v>170</v>
      </c>
      <c r="D15" t="s">
        <v>171</v>
      </c>
    </row>
    <row r="16" spans="1:4">
      <c r="A16" t="s">
        <v>106</v>
      </c>
      <c r="B16" t="s">
        <v>161</v>
      </c>
      <c r="C16" t="s">
        <v>172</v>
      </c>
      <c r="D16" t="s">
        <v>173</v>
      </c>
    </row>
    <row r="17" spans="1:4">
      <c r="A17" t="s">
        <v>135</v>
      </c>
      <c r="B17" t="s">
        <v>161</v>
      </c>
      <c r="C17" t="s">
        <v>174</v>
      </c>
      <c r="D17" t="s">
        <v>175</v>
      </c>
    </row>
    <row r="18" spans="1:4">
      <c r="A18" t="s">
        <v>137</v>
      </c>
      <c r="B18" t="s">
        <v>161</v>
      </c>
      <c r="C18" t="s">
        <v>176</v>
      </c>
      <c r="D18" t="s">
        <v>177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3D4A7820BA343899153D1B6522A7E" ma:contentTypeVersion="4" ma:contentTypeDescription="Create a new document." ma:contentTypeScope="" ma:versionID="abd787a4d1612ce520a1716503507eb5">
  <xsd:schema xmlns:xsd="http://www.w3.org/2001/XMLSchema" xmlns:xs="http://www.w3.org/2001/XMLSchema" xmlns:p="http://schemas.microsoft.com/office/2006/metadata/properties" xmlns:ns2="78f6c4d1-da70-48bf-b07e-27e4eeec4bc2" targetNamespace="http://schemas.microsoft.com/office/2006/metadata/properties" ma:root="true" ma:fieldsID="03b2720dfe1d0e83f9cee3b0e58226ea" ns2:_="">
    <xsd:import namespace="78f6c4d1-da70-48bf-b07e-27e4eeec4b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6c4d1-da70-48bf-b07e-27e4eeec4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894E73-D2C8-4EAF-8188-7111ACB62AE0}"/>
</file>

<file path=customXml/itemProps2.xml><?xml version="1.0" encoding="utf-8"?>
<ds:datastoreItem xmlns:ds="http://schemas.openxmlformats.org/officeDocument/2006/customXml" ds:itemID="{637A39C1-F1ED-4263-8C91-FC0A590B19DD}"/>
</file>

<file path=customXml/itemProps3.xml><?xml version="1.0" encoding="utf-8"?>
<ds:datastoreItem xmlns:ds="http://schemas.openxmlformats.org/officeDocument/2006/customXml" ds:itemID="{2C6D1754-DD05-4D50-AB61-732292863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2025-11-01T20:13:48Z</dcterms:created>
  <dcterms:modified xsi:type="dcterms:W3CDTF">2025-11-22T00:59:29Z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0x010100A053D4A7820BA343899153D1B6522A7E</vt:lpwstr>
  </property>
</Properties>
</file>